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se.manning\Desktop\"/>
    </mc:Choice>
  </mc:AlternateContent>
  <bookViews>
    <workbookView xWindow="0" yWindow="0" windowWidth="15330" windowHeight="5910" activeTab="4"/>
  </bookViews>
  <sheets>
    <sheet name="Norfolk Apartments" sheetId="2" r:id="rId1"/>
    <sheet name="Merchant Quarter" sheetId="3" r:id="rId2"/>
    <sheet name="The Pines" sheetId="5" r:id="rId3"/>
    <sheet name="Brickworks" sheetId="6" r:id="rId4"/>
    <sheet name="CMC Combined" sheetId="13" r:id="rId5"/>
    <sheet name="Elevate Apartments" sheetId="14" r:id="rId6"/>
  </sheets>
  <definedNames>
    <definedName name="_xlnm._FilterDatabase" localSheetId="5" hidden="1">'Elevate Apartments'!$A$1:$G$63</definedName>
    <definedName name="_xlnm.Print_Area" localSheetId="3">Brickworks!$A$1:$G$49</definedName>
    <definedName name="_xlnm.Print_Area" localSheetId="4">'CMC Combined'!$A$1:$G$70</definedName>
    <definedName name="_xlnm.Print_Area" localSheetId="1">'Merchant Quarter'!$A$1:$G$56</definedName>
    <definedName name="_xlnm.Print_Area" localSheetId="0">'Norfolk Apartments'!$A$1:$G$46</definedName>
    <definedName name="_xlnm.Print_Area" localSheetId="2">'The Pines'!$A$1:$G$46</definedName>
  </definedNames>
  <calcPr calcId="171027"/>
</workbook>
</file>

<file path=xl/calcChain.xml><?xml version="1.0" encoding="utf-8"?>
<calcChain xmlns="http://schemas.openxmlformats.org/spreadsheetml/2006/main">
  <c r="D63" i="14" l="1"/>
  <c r="D62" i="14"/>
  <c r="A62" i="14"/>
  <c r="A63" i="14" s="1"/>
  <c r="B63" i="14" s="1"/>
  <c r="D56" i="14"/>
  <c r="D55" i="14"/>
  <c r="A55" i="14"/>
  <c r="B55" i="14" s="1"/>
  <c r="D49" i="14"/>
  <c r="D48" i="14"/>
  <c r="A48" i="14"/>
  <c r="A49" i="14" s="1"/>
  <c r="B49" i="14" s="1"/>
  <c r="A41" i="14"/>
  <c r="A42" i="14" s="1"/>
  <c r="B42" i="14" s="1"/>
  <c r="A33" i="14"/>
  <c r="A34" i="14" s="1"/>
  <c r="B34" i="14" s="1"/>
  <c r="A26" i="14"/>
  <c r="A27" i="14" s="1"/>
  <c r="B27" i="14" s="1"/>
  <c r="F18" i="14"/>
  <c r="C18" i="14" s="1"/>
  <c r="E18" i="14"/>
  <c r="F17" i="14"/>
  <c r="C17" i="14" s="1"/>
  <c r="E17" i="14"/>
  <c r="A56" i="14" l="1"/>
  <c r="B56" i="14" s="1"/>
  <c r="B33" i="14"/>
  <c r="B48" i="14"/>
  <c r="B26" i="14"/>
  <c r="B41" i="14"/>
  <c r="B62" i="14"/>
  <c r="F59" i="13"/>
  <c r="C59" i="13" s="1"/>
  <c r="E59" i="13"/>
  <c r="C19" i="6"/>
  <c r="D99" i="13" l="1"/>
  <c r="D98" i="13"/>
  <c r="A98" i="13"/>
  <c r="A99" i="13" s="1"/>
  <c r="B99" i="13" s="1"/>
  <c r="D92" i="13"/>
  <c r="D91" i="13"/>
  <c r="A91" i="13"/>
  <c r="A92" i="13" s="1"/>
  <c r="B92" i="13" s="1"/>
  <c r="D85" i="13"/>
  <c r="D84" i="13"/>
  <c r="A84" i="13"/>
  <c r="A85" i="13" s="1"/>
  <c r="B85" i="13" s="1"/>
  <c r="D78" i="13"/>
  <c r="D77" i="13"/>
  <c r="A77" i="13"/>
  <c r="A78" i="13" s="1"/>
  <c r="B78" i="13" s="1"/>
  <c r="D68" i="13"/>
  <c r="D67" i="13"/>
  <c r="A67" i="13"/>
  <c r="A68" i="13" s="1"/>
  <c r="F58" i="13"/>
  <c r="C58" i="13" s="1"/>
  <c r="F57" i="13"/>
  <c r="C57" i="13" s="1"/>
  <c r="A69" i="13" l="1"/>
  <c r="B68" i="13"/>
  <c r="B67" i="13"/>
  <c r="B77" i="13"/>
  <c r="B84" i="13"/>
  <c r="B91" i="13"/>
  <c r="B98" i="13"/>
  <c r="B69" i="13" l="1"/>
  <c r="A70" i="13"/>
  <c r="B70" i="13" s="1"/>
  <c r="A32" i="2" l="1"/>
  <c r="B32" i="2" s="1"/>
  <c r="A31" i="2"/>
  <c r="B31" i="2" s="1"/>
  <c r="A30" i="2"/>
  <c r="B30" i="2" s="1"/>
  <c r="A35" i="6"/>
  <c r="B35" i="6" s="1"/>
  <c r="A34" i="6"/>
  <c r="B34" i="6" s="1"/>
  <c r="A33" i="6"/>
  <c r="B33" i="6" s="1"/>
  <c r="A32" i="5"/>
  <c r="B32" i="5" s="1"/>
  <c r="A31" i="5"/>
  <c r="B31" i="5" s="1"/>
  <c r="A30" i="5"/>
  <c r="B30" i="5" s="1"/>
  <c r="A32" i="3"/>
  <c r="B32" i="3" s="1"/>
  <c r="A42" i="3"/>
  <c r="B42" i="3" s="1"/>
  <c r="A41" i="3"/>
  <c r="B41" i="3" s="1"/>
  <c r="A40" i="3"/>
  <c r="B40" i="3" s="1"/>
  <c r="A33" i="3" l="1"/>
  <c r="A34" i="3" l="1"/>
  <c r="B34" i="3" s="1"/>
  <c r="B33" i="3"/>
  <c r="A47" i="6" l="1"/>
  <c r="B47" i="6" s="1"/>
  <c r="A40" i="6"/>
  <c r="B40" i="6" s="1"/>
  <c r="A26" i="6"/>
  <c r="B26" i="6" s="1"/>
  <c r="C18" i="6"/>
  <c r="A44" i="5"/>
  <c r="B44" i="5" s="1"/>
  <c r="A37" i="5"/>
  <c r="B37" i="5" s="1"/>
  <c r="A23" i="5"/>
  <c r="B23" i="5" s="1"/>
  <c r="C15" i="5"/>
  <c r="A44" i="2"/>
  <c r="A45" i="2" s="1"/>
  <c r="A37" i="2"/>
  <c r="A38" i="2" s="1"/>
  <c r="A23" i="2"/>
  <c r="B23" i="2" s="1"/>
  <c r="A23" i="3"/>
  <c r="B23" i="3" s="1"/>
  <c r="F15" i="3"/>
  <c r="C15" i="3" s="1"/>
  <c r="A56" i="3"/>
  <c r="B56" i="3" s="1"/>
  <c r="A55" i="3"/>
  <c r="B55" i="3" s="1"/>
  <c r="A54" i="3"/>
  <c r="B54" i="3" s="1"/>
  <c r="A49" i="3"/>
  <c r="B49" i="3" s="1"/>
  <c r="A48" i="3"/>
  <c r="B48" i="3" s="1"/>
  <c r="A47" i="3"/>
  <c r="B47" i="3" s="1"/>
  <c r="C15" i="2"/>
  <c r="B45" i="2" l="1"/>
  <c r="A46" i="2"/>
  <c r="B46" i="2" s="1"/>
  <c r="B44" i="2"/>
  <c r="B38" i="2"/>
  <c r="A39" i="2"/>
  <c r="B39" i="2" s="1"/>
  <c r="B37" i="2"/>
  <c r="A24" i="2"/>
  <c r="A27" i="6"/>
  <c r="A41" i="6"/>
  <c r="A48" i="6"/>
  <c r="A24" i="5"/>
  <c r="A38" i="5"/>
  <c r="A45" i="5"/>
  <c r="A24" i="3"/>
  <c r="B24" i="2" l="1"/>
  <c r="A25" i="2"/>
  <c r="B25" i="2" s="1"/>
  <c r="B41" i="6"/>
  <c r="A42" i="6"/>
  <c r="B42" i="6" s="1"/>
  <c r="B48" i="6"/>
  <c r="A49" i="6"/>
  <c r="B49" i="6" s="1"/>
  <c r="B27" i="6"/>
  <c r="A28" i="6"/>
  <c r="B28" i="6" s="1"/>
  <c r="B38" i="5"/>
  <c r="A39" i="5"/>
  <c r="B39" i="5" s="1"/>
  <c r="B45" i="5"/>
  <c r="A46" i="5"/>
  <c r="B46" i="5" s="1"/>
  <c r="B24" i="5"/>
  <c r="A25" i="5"/>
  <c r="B25" i="5" s="1"/>
  <c r="B24" i="3"/>
  <c r="A25" i="3"/>
  <c r="A26" i="3" l="1"/>
  <c r="B25" i="3"/>
  <c r="A27" i="3" l="1"/>
  <c r="B27" i="3" s="1"/>
  <c r="B26" i="3"/>
</calcChain>
</file>

<file path=xl/sharedStrings.xml><?xml version="1.0" encoding="utf-8"?>
<sst xmlns="http://schemas.openxmlformats.org/spreadsheetml/2006/main" count="730" uniqueCount="159">
  <si>
    <t>Switch Utilities ltd</t>
  </si>
  <si>
    <t>Network Pricing and Loss Codes effective</t>
  </si>
  <si>
    <t>Network Details</t>
  </si>
  <si>
    <t>NSP</t>
  </si>
  <si>
    <t>Location</t>
  </si>
  <si>
    <t>Parent GXP</t>
  </si>
  <si>
    <t>Gateway Meter ICPs</t>
  </si>
  <si>
    <t>Network Loss Codes</t>
  </si>
  <si>
    <t>Loss code</t>
  </si>
  <si>
    <t>Description</t>
  </si>
  <si>
    <t>Embedded Network Loss Factor</t>
  </si>
  <si>
    <t>Total Loss Factor at ICP</t>
  </si>
  <si>
    <t>Network Pricing Codes</t>
  </si>
  <si>
    <t>Tariff name</t>
  </si>
  <si>
    <t>Network Price Code</t>
  </si>
  <si>
    <t>Network Tariff Code</t>
  </si>
  <si>
    <t>Rate</t>
  </si>
  <si>
    <t>Unit of Measure</t>
  </si>
  <si>
    <t>Start date</t>
  </si>
  <si>
    <t>End Date</t>
  </si>
  <si>
    <t>Parent Network</t>
  </si>
  <si>
    <t>Parent Network Loss code</t>
  </si>
  <si>
    <t>Parent Network loss code</t>
  </si>
  <si>
    <t>Parent Network loss factor</t>
  </si>
  <si>
    <t>Norfolk Appartments</t>
  </si>
  <si>
    <t>NOR0011</t>
  </si>
  <si>
    <t>Network Code</t>
  </si>
  <si>
    <t>NORF</t>
  </si>
  <si>
    <t>21 Bute Road, Browns Bay,Auckland 0630</t>
  </si>
  <si>
    <t>UNET</t>
  </si>
  <si>
    <t>1001274199UN843</t>
  </si>
  <si>
    <t>VECW3</t>
  </si>
  <si>
    <t>Parent Network Loss factor</t>
  </si>
  <si>
    <t>CKHK</t>
  </si>
  <si>
    <t>VECG1</t>
  </si>
  <si>
    <t>VECG2</t>
  </si>
  <si>
    <t>VECG3</t>
  </si>
  <si>
    <t>VECW1</t>
  </si>
  <si>
    <t>SUNORF1</t>
  </si>
  <si>
    <t>General Metered business connection</t>
  </si>
  <si>
    <t>Daily Charge</t>
  </si>
  <si>
    <t>Consumption Charge</t>
  </si>
  <si>
    <t>Injection Charge</t>
  </si>
  <si>
    <t>$/day</t>
  </si>
  <si>
    <t>$/kWh</t>
  </si>
  <si>
    <t>Residential Uncontrolled Low User</t>
  </si>
  <si>
    <t>Residential Uncontrolled Standard User</t>
  </si>
  <si>
    <t>ALB0331</t>
  </si>
  <si>
    <t>Merchant Quarter</t>
  </si>
  <si>
    <t>MERQ</t>
  </si>
  <si>
    <t>MEQ0011</t>
  </si>
  <si>
    <t>42 Totara Avenue New Lynn, Auckland</t>
  </si>
  <si>
    <t>HEP0331</t>
  </si>
  <si>
    <t>1001274195UNB5D</t>
  </si>
  <si>
    <t>SUMERQ1</t>
  </si>
  <si>
    <t>Capacity Charge</t>
  </si>
  <si>
    <t>Power factor</t>
  </si>
  <si>
    <t>$/kVA/day</t>
  </si>
  <si>
    <t>$/kVAr/day</t>
  </si>
  <si>
    <t>Low Voltage CT Metered business connection</t>
  </si>
  <si>
    <t>25 Bute Road, Browns Bay,Auckland 0630</t>
  </si>
  <si>
    <t>SUPINE1</t>
  </si>
  <si>
    <t>The Pines</t>
  </si>
  <si>
    <t>PINE</t>
  </si>
  <si>
    <t>PIN0011</t>
  </si>
  <si>
    <t>Brickworks</t>
  </si>
  <si>
    <t>BRCK</t>
  </si>
  <si>
    <t>BCK0011</t>
  </si>
  <si>
    <t>160 Hobsonville Point Rd</t>
  </si>
  <si>
    <t>HEN0331</t>
  </si>
  <si>
    <t>SUBRCK1</t>
  </si>
  <si>
    <t>CPK0331</t>
  </si>
  <si>
    <t>General Metered business connection &lt;=15KVA</t>
  </si>
  <si>
    <t>General Metered business connection &gt;15 and &lt;=69 KVA</t>
  </si>
  <si>
    <t>COM0011</t>
  </si>
  <si>
    <t>Transformer Connection</t>
  </si>
  <si>
    <t>Low Voltage connection</t>
  </si>
  <si>
    <t>Installed Capacity Charge</t>
  </si>
  <si>
    <t>Demand Charge</t>
  </si>
  <si>
    <t>$/kVA/month</t>
  </si>
  <si>
    <t>General Metered business connection with dedicated transformer</t>
  </si>
  <si>
    <t>SUBCKBSN</t>
  </si>
  <si>
    <t>SUBCKRUL</t>
  </si>
  <si>
    <t>SUBCKRUS</t>
  </si>
  <si>
    <t>SUPINBSN</t>
  </si>
  <si>
    <t>SUPINRUL</t>
  </si>
  <si>
    <t>SUPINRUS</t>
  </si>
  <si>
    <t>SUMERLVN</t>
  </si>
  <si>
    <t>SUMERRUL</t>
  </si>
  <si>
    <t>SUMERRUS</t>
  </si>
  <si>
    <t>SUNORBSN</t>
  </si>
  <si>
    <t>SUNORRUL</t>
  </si>
  <si>
    <t>SUNORRUS</t>
  </si>
  <si>
    <t>Low Voltage Metered connection</t>
  </si>
  <si>
    <t>SUMERBSH</t>
  </si>
  <si>
    <t>Business Half Hour Meterd</t>
  </si>
  <si>
    <t>Off Peak Consumption Charge</t>
  </si>
  <si>
    <t>Peak Consumption Charge</t>
  </si>
  <si>
    <t>SUMERBSN</t>
  </si>
  <si>
    <t>SUPINBSH</t>
  </si>
  <si>
    <t>SUBCKBSH</t>
  </si>
  <si>
    <t>SUNORBSH</t>
  </si>
  <si>
    <t>Commercial Complex B</t>
  </si>
  <si>
    <t>Commercial Complex C</t>
  </si>
  <si>
    <t>General Metered business connection &gt;69 and &lt;=138 KVA</t>
  </si>
  <si>
    <t>General Metered business connection &gt;138and &lt;=300 KVA</t>
  </si>
  <si>
    <t>Whitereia</t>
  </si>
  <si>
    <t>147 Tory Street, Wellington</t>
  </si>
  <si>
    <t>25 Vivian Street, Wellington</t>
  </si>
  <si>
    <t>1001293872UNC39</t>
  </si>
  <si>
    <t>1001293876UND33</t>
  </si>
  <si>
    <t>1001293875UN1F3</t>
  </si>
  <si>
    <t>CMCB</t>
  </si>
  <si>
    <t>Commercial Complex A</t>
  </si>
  <si>
    <t>COC0011</t>
  </si>
  <si>
    <t>WHT0011</t>
  </si>
  <si>
    <t>Switchboard B, 133 Tory Street , Wellington</t>
  </si>
  <si>
    <t>Switchboard A, 133 Tory Street, Wellington</t>
  </si>
  <si>
    <t>COM0012</t>
  </si>
  <si>
    <t>CGML Building</t>
  </si>
  <si>
    <t>CGM0011</t>
  </si>
  <si>
    <t>89-91 Courtenay Place, Wellington</t>
  </si>
  <si>
    <t>SUCMCB1</t>
  </si>
  <si>
    <t>SUCMCB2</t>
  </si>
  <si>
    <t>SUCMCGTX1500</t>
  </si>
  <si>
    <t>SUCMCGLV15</t>
  </si>
  <si>
    <t>SUCMCGLV69</t>
  </si>
  <si>
    <t>SUCMCGLV138</t>
  </si>
  <si>
    <t>SUCMCGLV300</t>
  </si>
  <si>
    <t>Capital Markets</t>
  </si>
  <si>
    <t>CAM0011</t>
  </si>
  <si>
    <t>151 - 159 Willis St, Wellington</t>
  </si>
  <si>
    <t>0000154753CK0C9</t>
  </si>
  <si>
    <t>0000154751CK04C</t>
  </si>
  <si>
    <t>0000154754CKD03</t>
  </si>
  <si>
    <t>0000154752CKC8C</t>
  </si>
  <si>
    <t>0000154749CK8F5</t>
  </si>
  <si>
    <t>0000154750CKC09</t>
  </si>
  <si>
    <t>1001294530UNF71</t>
  </si>
  <si>
    <t>SUBRCK2</t>
  </si>
  <si>
    <t>SUCMCB3</t>
  </si>
  <si>
    <t>BCK0012</t>
  </si>
  <si>
    <t>Elevate Apartments</t>
  </si>
  <si>
    <t>24 Taranaki Street Te Aro Wellington</t>
  </si>
  <si>
    <t>CPK0111</t>
  </si>
  <si>
    <t>0000155135CK910</t>
  </si>
  <si>
    <t>Residential Low User Connections</t>
  </si>
  <si>
    <t>Residential Standard User Connections</t>
  </si>
  <si>
    <t>ELE0011</t>
  </si>
  <si>
    <t>SUADMRLU</t>
  </si>
  <si>
    <t>SUADMRSU</t>
  </si>
  <si>
    <t>SUADMGLV15</t>
  </si>
  <si>
    <t>SUADMGLV69</t>
  </si>
  <si>
    <t>SUADMGLV138</t>
  </si>
  <si>
    <t>SUADMGLV300</t>
  </si>
  <si>
    <t>ADMT</t>
  </si>
  <si>
    <t>SUADMT1</t>
  </si>
  <si>
    <t>SUADMT2</t>
  </si>
  <si>
    <t>VECG3 VECG2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</si>
</sst>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0</xdr:row>
      <xdr:rowOff>19050</xdr:rowOff>
    </xdr:from>
    <xdr:to>
      <xdr:col>6</xdr:col>
      <xdr:colOff>1952625</xdr:colOff>
      <xdr:row>7</xdr:row>
      <xdr:rowOff>29210</xdr:rowOff>
    </xdr:to>
    <xdr:pic>
      <xdr:nvPicPr>
        <xdr:cNvPr id="2" name="Picture 1" descr="C:\Users\Ken\AppData\Local\Microsoft\Windows\Temporary Internet Files\Content.Outlook\NIRMAAI5\logo_switch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3700" y="1905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7</xdr:col>
      <xdr:colOff>0</xdr:colOff>
      <xdr:row>7</xdr:row>
      <xdr:rowOff>10160</xdr:rowOff>
    </xdr:to>
    <xdr:pic>
      <xdr:nvPicPr>
        <xdr:cNvPr id="3" name="Picture 2" descr="C:\Users\Ken\AppData\Local\Microsoft\Windows\Temporary Internet Files\Content.Outlook\NIRMAAI5\logo_switch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1933575</xdr:colOff>
      <xdr:row>7</xdr:row>
      <xdr:rowOff>10160</xdr:rowOff>
    </xdr:to>
    <xdr:pic>
      <xdr:nvPicPr>
        <xdr:cNvPr id="3" name="Picture 2" descr="C:\Users\Ken\AppData\Local\Microsoft\Windows\Temporary Internet Files\Content.Outlook\NIRMAAI5\logo_switch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7</xdr:col>
      <xdr:colOff>0</xdr:colOff>
      <xdr:row>7</xdr:row>
      <xdr:rowOff>10160</xdr:rowOff>
    </xdr:to>
    <xdr:pic>
      <xdr:nvPicPr>
        <xdr:cNvPr id="4" name="Picture 3" descr="C:\Users\Ken\AppData\Local\Microsoft\Windows\Temporary Internet Files\Content.Outlook\NIRMAAI5\logo_switch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0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7</xdr:col>
      <xdr:colOff>0</xdr:colOff>
      <xdr:row>7</xdr:row>
      <xdr:rowOff>10160</xdr:rowOff>
    </xdr:to>
    <xdr:pic>
      <xdr:nvPicPr>
        <xdr:cNvPr id="2" name="Picture 1" descr="C:\Users\Ken\AppData\Local\Microsoft\Windows\Temporary Internet Files\Content.Outlook\NIRMAAI5\logo_switch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817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0</xdr:rowOff>
    </xdr:from>
    <xdr:to>
      <xdr:col>7</xdr:col>
      <xdr:colOff>9525</xdr:colOff>
      <xdr:row>7</xdr:row>
      <xdr:rowOff>10160</xdr:rowOff>
    </xdr:to>
    <xdr:pic>
      <xdr:nvPicPr>
        <xdr:cNvPr id="3" name="Picture 2" descr="C:\Users\Ken\AppData\Local\Microsoft\Windows\Temporary Internet Files\Content.Outlook\NIRMAAI5\logo_switch.jpg">
          <a:extLst>
            <a:ext uri="{FF2B5EF4-FFF2-40B4-BE49-F238E27FC236}">
              <a16:creationId xmlns:a16="http://schemas.microsoft.com/office/drawing/2014/main" id="{A4579C11-1055-4E6F-B617-C98338056F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7700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opLeftCell="A20" workbookViewId="0">
      <selection activeCell="G54" sqref="G54"/>
    </sheetView>
  </sheetViews>
  <sheetFormatPr defaultRowHeight="15" x14ac:dyDescent="0.25"/>
  <cols>
    <col min="1" max="1" width="38.28515625" bestFit="1" customWidth="1"/>
    <col min="2" max="2" width="19.140625" bestFit="1" customWidth="1"/>
    <col min="3" max="3" width="37.5703125" bestFit="1" customWidth="1"/>
    <col min="4" max="4" width="15.140625" bestFit="1" customWidth="1"/>
    <col min="5" max="5" width="24" bestFit="1" customWidth="1"/>
    <col min="6" max="6" width="23.85546875" customWidth="1"/>
    <col min="7" max="7" width="29.42578125" customWidth="1"/>
  </cols>
  <sheetData>
    <row r="1" spans="1:7" x14ac:dyDescent="0.25">
      <c r="A1" s="3" t="s">
        <v>0</v>
      </c>
    </row>
    <row r="2" spans="1:7" x14ac:dyDescent="0.25">
      <c r="A2" s="3" t="s">
        <v>1</v>
      </c>
      <c r="B2" s="1">
        <v>42461</v>
      </c>
    </row>
    <row r="4" spans="1:7" x14ac:dyDescent="0.25">
      <c r="A4" s="3" t="s">
        <v>2</v>
      </c>
    </row>
    <row r="5" spans="1:7" x14ac:dyDescent="0.25">
      <c r="A5" t="s">
        <v>24</v>
      </c>
    </row>
    <row r="6" spans="1:7" x14ac:dyDescent="0.25">
      <c r="A6" s="3" t="s">
        <v>26</v>
      </c>
      <c r="B6" s="3" t="s">
        <v>3</v>
      </c>
      <c r="C6" s="3" t="s">
        <v>4</v>
      </c>
      <c r="D6" s="3" t="s">
        <v>20</v>
      </c>
      <c r="E6" s="3" t="s">
        <v>5</v>
      </c>
    </row>
    <row r="7" spans="1:7" x14ac:dyDescent="0.25">
      <c r="A7" t="s">
        <v>27</v>
      </c>
      <c r="B7" t="s">
        <v>25</v>
      </c>
      <c r="C7" t="s">
        <v>28</v>
      </c>
      <c r="D7" t="s">
        <v>29</v>
      </c>
      <c r="E7" t="s">
        <v>47</v>
      </c>
    </row>
    <row r="8" spans="1:7" x14ac:dyDescent="0.25">
      <c r="A8" s="3" t="s">
        <v>6</v>
      </c>
      <c r="B8" t="s">
        <v>30</v>
      </c>
    </row>
    <row r="9" spans="1:7" x14ac:dyDescent="0.25">
      <c r="A9" s="3" t="s">
        <v>21</v>
      </c>
      <c r="B9" t="s">
        <v>31</v>
      </c>
    </row>
    <row r="10" spans="1:7" x14ac:dyDescent="0.25">
      <c r="A10" s="3" t="s">
        <v>32</v>
      </c>
      <c r="B10">
        <v>1.0421</v>
      </c>
    </row>
    <row r="12" spans="1:7" x14ac:dyDescent="0.25">
      <c r="A12" s="3" t="s">
        <v>7</v>
      </c>
    </row>
    <row r="14" spans="1:7" x14ac:dyDescent="0.25">
      <c r="A14" s="3" t="s">
        <v>8</v>
      </c>
      <c r="B14" s="3" t="s">
        <v>9</v>
      </c>
      <c r="C14" s="3" t="s">
        <v>10</v>
      </c>
      <c r="D14" s="3" t="s">
        <v>20</v>
      </c>
      <c r="E14" s="3" t="s">
        <v>22</v>
      </c>
      <c r="F14" s="3" t="s">
        <v>23</v>
      </c>
      <c r="G14" s="3" t="s">
        <v>11</v>
      </c>
    </row>
    <row r="15" spans="1:7" x14ac:dyDescent="0.25">
      <c r="A15" t="s">
        <v>38</v>
      </c>
      <c r="B15" t="s">
        <v>93</v>
      </c>
      <c r="C15" s="2">
        <f>G15/F15</f>
        <v>1.0169849342673449</v>
      </c>
      <c r="D15" t="s">
        <v>29</v>
      </c>
      <c r="E15" t="s">
        <v>31</v>
      </c>
      <c r="F15">
        <v>1.0421</v>
      </c>
      <c r="G15">
        <v>1.0598000000000001</v>
      </c>
    </row>
    <row r="18" spans="1:7" x14ac:dyDescent="0.25">
      <c r="A18" s="3" t="s">
        <v>12</v>
      </c>
    </row>
    <row r="20" spans="1:7" x14ac:dyDescent="0.25">
      <c r="A20" s="3" t="s">
        <v>13</v>
      </c>
      <c r="B20" t="s">
        <v>90</v>
      </c>
      <c r="C20" t="s">
        <v>39</v>
      </c>
    </row>
    <row r="22" spans="1:7" x14ac:dyDescent="0.25">
      <c r="A22" s="3" t="s">
        <v>14</v>
      </c>
      <c r="B22" s="3" t="s">
        <v>15</v>
      </c>
      <c r="C22" s="3" t="s">
        <v>9</v>
      </c>
      <c r="D22" s="3" t="s">
        <v>16</v>
      </c>
      <c r="E22" s="3" t="s">
        <v>17</v>
      </c>
      <c r="F22" s="3" t="s">
        <v>18</v>
      </c>
      <c r="G22" s="3" t="s">
        <v>19</v>
      </c>
    </row>
    <row r="23" spans="1:7" x14ac:dyDescent="0.25">
      <c r="A23" t="str">
        <f>B20</f>
        <v>SUNORBSN</v>
      </c>
      <c r="B23" t="str">
        <f>A23&amp;"-FIXD"</f>
        <v>SUNORBSN-FIXD</v>
      </c>
      <c r="C23" t="s">
        <v>40</v>
      </c>
      <c r="D23" s="2">
        <v>0.99</v>
      </c>
      <c r="E23" t="s">
        <v>43</v>
      </c>
      <c r="F23" s="1">
        <v>42461</v>
      </c>
      <c r="G23" s="1">
        <v>43190</v>
      </c>
    </row>
    <row r="24" spans="1:7" x14ac:dyDescent="0.25">
      <c r="A24" t="str">
        <f>A23</f>
        <v>SUNORBSN</v>
      </c>
      <c r="B24" t="str">
        <f>A24&amp;"-24UC"</f>
        <v>SUNORBSN-24UC</v>
      </c>
      <c r="C24" t="s">
        <v>41</v>
      </c>
      <c r="D24">
        <v>6.3500000000000001E-2</v>
      </c>
      <c r="E24" t="s">
        <v>44</v>
      </c>
      <c r="F24" s="1">
        <v>42461</v>
      </c>
      <c r="G24" s="1">
        <v>43190</v>
      </c>
    </row>
    <row r="25" spans="1:7" x14ac:dyDescent="0.25">
      <c r="A25" t="str">
        <f>A24</f>
        <v>SUNORBSN</v>
      </c>
      <c r="B25" t="str">
        <f>A25&amp;"-INJT"</f>
        <v>SUNORBSN-INJT</v>
      </c>
      <c r="C25" t="s">
        <v>42</v>
      </c>
      <c r="D25">
        <v>0</v>
      </c>
      <c r="E25" t="s">
        <v>44</v>
      </c>
      <c r="F25" s="1">
        <v>42461</v>
      </c>
      <c r="G25" s="1">
        <v>43190</v>
      </c>
    </row>
    <row r="27" spans="1:7" x14ac:dyDescent="0.25">
      <c r="A27" s="3" t="s">
        <v>13</v>
      </c>
      <c r="B27" t="s">
        <v>101</v>
      </c>
      <c r="C27" t="s">
        <v>95</v>
      </c>
    </row>
    <row r="29" spans="1:7" x14ac:dyDescent="0.25">
      <c r="A29" s="3" t="s">
        <v>14</v>
      </c>
      <c r="B29" s="3" t="s">
        <v>15</v>
      </c>
      <c r="C29" s="3" t="s">
        <v>9</v>
      </c>
      <c r="D29" s="3" t="s">
        <v>16</v>
      </c>
      <c r="E29" s="3" t="s">
        <v>17</v>
      </c>
      <c r="F29" s="3" t="s">
        <v>18</v>
      </c>
      <c r="G29" s="3" t="s">
        <v>19</v>
      </c>
    </row>
    <row r="30" spans="1:7" x14ac:dyDescent="0.25">
      <c r="A30" t="str">
        <f>B27</f>
        <v>SUNORBSH</v>
      </c>
      <c r="B30" t="str">
        <f>A30&amp;"-FIXD"</f>
        <v>SUNORBSH-FIXD</v>
      </c>
      <c r="C30" t="s">
        <v>40</v>
      </c>
      <c r="D30" s="2">
        <v>0.99</v>
      </c>
      <c r="E30" t="s">
        <v>43</v>
      </c>
      <c r="F30" s="1">
        <v>42461</v>
      </c>
      <c r="G30" s="1">
        <v>43190</v>
      </c>
    </row>
    <row r="31" spans="1:7" x14ac:dyDescent="0.25">
      <c r="A31" t="str">
        <f>B27</f>
        <v>SUNORBSH</v>
      </c>
      <c r="B31" t="str">
        <f>A31&amp;"-OFPK"</f>
        <v>SUNORBSH-OFPK</v>
      </c>
      <c r="C31" t="s">
        <v>96</v>
      </c>
      <c r="D31">
        <v>2.5499999999999998E-2</v>
      </c>
      <c r="E31" t="s">
        <v>44</v>
      </c>
      <c r="F31" s="1">
        <v>42461</v>
      </c>
      <c r="G31" s="1">
        <v>43190</v>
      </c>
    </row>
    <row r="32" spans="1:7" x14ac:dyDescent="0.25">
      <c r="A32" t="str">
        <f>B27</f>
        <v>SUNORBSH</v>
      </c>
      <c r="B32" t="str">
        <f>A32&amp;"-PEAK"</f>
        <v>SUNORBSH-PEAK</v>
      </c>
      <c r="C32" t="s">
        <v>97</v>
      </c>
      <c r="D32">
        <v>0.1255</v>
      </c>
      <c r="E32" t="s">
        <v>44</v>
      </c>
      <c r="F32" s="1">
        <v>42461</v>
      </c>
      <c r="G32" s="1">
        <v>43190</v>
      </c>
    </row>
    <row r="34" spans="1:7" x14ac:dyDescent="0.25">
      <c r="A34" s="3" t="s">
        <v>13</v>
      </c>
      <c r="B34" t="s">
        <v>91</v>
      </c>
      <c r="C34" t="s">
        <v>45</v>
      </c>
    </row>
    <row r="36" spans="1:7" x14ac:dyDescent="0.25">
      <c r="A36" s="3" t="s">
        <v>14</v>
      </c>
      <c r="B36" s="3" t="s">
        <v>15</v>
      </c>
      <c r="C36" s="3" t="s">
        <v>9</v>
      </c>
      <c r="D36" s="3" t="s">
        <v>16</v>
      </c>
      <c r="E36" s="3" t="s">
        <v>17</v>
      </c>
      <c r="F36" s="3" t="s">
        <v>18</v>
      </c>
      <c r="G36" s="3" t="s">
        <v>19</v>
      </c>
    </row>
    <row r="37" spans="1:7" x14ac:dyDescent="0.25">
      <c r="A37" t="str">
        <f>B34</f>
        <v>SUNORRUL</v>
      </c>
      <c r="B37" t="str">
        <f>A37&amp;"-FIXD"</f>
        <v>SUNORRUL-FIXD</v>
      </c>
      <c r="C37" t="s">
        <v>40</v>
      </c>
      <c r="D37" s="2">
        <v>0.15</v>
      </c>
      <c r="E37" t="s">
        <v>43</v>
      </c>
      <c r="F37" s="1">
        <v>42461</v>
      </c>
      <c r="G37" s="1">
        <v>43190</v>
      </c>
    </row>
    <row r="38" spans="1:7" x14ac:dyDescent="0.25">
      <c r="A38" t="str">
        <f>A37</f>
        <v>SUNORRUL</v>
      </c>
      <c r="B38" t="str">
        <f>A38&amp;"-24UC"</f>
        <v>SUNORRUL-24UC</v>
      </c>
      <c r="C38" t="s">
        <v>41</v>
      </c>
      <c r="D38">
        <v>0.1018</v>
      </c>
      <c r="E38" t="s">
        <v>44</v>
      </c>
      <c r="F38" s="1">
        <v>42461</v>
      </c>
      <c r="G38" s="1">
        <v>43190</v>
      </c>
    </row>
    <row r="39" spans="1:7" x14ac:dyDescent="0.25">
      <c r="A39" t="str">
        <f>A38</f>
        <v>SUNORRUL</v>
      </c>
      <c r="B39" t="str">
        <f>A39&amp;"-INJT"</f>
        <v>SUNORRUL-INJT</v>
      </c>
      <c r="C39" t="s">
        <v>42</v>
      </c>
      <c r="D39">
        <v>0</v>
      </c>
      <c r="E39" t="s">
        <v>44</v>
      </c>
      <c r="F39" s="1">
        <v>42461</v>
      </c>
      <c r="G39" s="1">
        <v>43190</v>
      </c>
    </row>
    <row r="41" spans="1:7" x14ac:dyDescent="0.25">
      <c r="A41" s="3" t="s">
        <v>13</v>
      </c>
      <c r="B41" t="s">
        <v>92</v>
      </c>
      <c r="C41" t="s">
        <v>46</v>
      </c>
    </row>
    <row r="43" spans="1:7" x14ac:dyDescent="0.25">
      <c r="A43" s="3" t="s">
        <v>14</v>
      </c>
      <c r="B43" s="3" t="s">
        <v>15</v>
      </c>
      <c r="C43" s="3" t="s">
        <v>9</v>
      </c>
      <c r="D43" s="3" t="s">
        <v>16</v>
      </c>
      <c r="E43" s="3" t="s">
        <v>17</v>
      </c>
      <c r="F43" s="3" t="s">
        <v>18</v>
      </c>
      <c r="G43" s="3" t="s">
        <v>19</v>
      </c>
    </row>
    <row r="44" spans="1:7" x14ac:dyDescent="0.25">
      <c r="A44" t="str">
        <f>B41</f>
        <v>SUNORRUS</v>
      </c>
      <c r="B44" t="str">
        <f>A44&amp;"-FIXD"</f>
        <v>SUNORRUS-FIXD</v>
      </c>
      <c r="C44" t="s">
        <v>40</v>
      </c>
      <c r="D44" s="2">
        <v>0.99</v>
      </c>
      <c r="E44" t="s">
        <v>43</v>
      </c>
      <c r="F44" s="1">
        <v>42461</v>
      </c>
      <c r="G44" s="1">
        <v>43190</v>
      </c>
    </row>
    <row r="45" spans="1:7" x14ac:dyDescent="0.25">
      <c r="A45" t="str">
        <f>A44</f>
        <v>SUNORRUS</v>
      </c>
      <c r="B45" t="str">
        <f>A45&amp;"-24UC"</f>
        <v>SUNORRUS-24UC</v>
      </c>
      <c r="C45" t="s">
        <v>41</v>
      </c>
      <c r="D45">
        <v>6.3500000000000001E-2</v>
      </c>
      <c r="E45" t="s">
        <v>44</v>
      </c>
      <c r="F45" s="1">
        <v>42461</v>
      </c>
      <c r="G45" s="1">
        <v>43190</v>
      </c>
    </row>
    <row r="46" spans="1:7" x14ac:dyDescent="0.25">
      <c r="A46" t="str">
        <f>A45</f>
        <v>SUNORRUS</v>
      </c>
      <c r="B46" t="str">
        <f>A46&amp;"-INJT"</f>
        <v>SUNORRUS-INJT</v>
      </c>
      <c r="C46" t="s">
        <v>42</v>
      </c>
      <c r="D46">
        <v>0</v>
      </c>
      <c r="E46" t="s">
        <v>44</v>
      </c>
      <c r="F46" s="1">
        <v>42461</v>
      </c>
      <c r="G46" s="1">
        <v>43190</v>
      </c>
    </row>
  </sheetData>
  <pageMargins left="0.7" right="0.7" top="0.75" bottom="0.75" header="0.3" footer="0.3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G1" sqref="G1"/>
    </sheetView>
  </sheetViews>
  <sheetFormatPr defaultRowHeight="15" x14ac:dyDescent="0.25"/>
  <cols>
    <col min="1" max="1" width="38.28515625" bestFit="1" customWidth="1"/>
    <col min="2" max="2" width="19.140625" bestFit="1" customWidth="1"/>
    <col min="3" max="3" width="37.5703125" bestFit="1" customWidth="1"/>
    <col min="4" max="4" width="15.140625" bestFit="1" customWidth="1"/>
    <col min="5" max="5" width="24" bestFit="1" customWidth="1"/>
    <col min="6" max="6" width="29.140625" customWidth="1"/>
    <col min="7" max="7" width="29" customWidth="1"/>
  </cols>
  <sheetData>
    <row r="1" spans="1:7" x14ac:dyDescent="0.25">
      <c r="A1" s="3" t="s">
        <v>0</v>
      </c>
      <c r="B1" s="3"/>
    </row>
    <row r="2" spans="1:7" x14ac:dyDescent="0.25">
      <c r="A2" s="3" t="s">
        <v>1</v>
      </c>
      <c r="B2" s="4">
        <v>42461</v>
      </c>
    </row>
    <row r="4" spans="1:7" x14ac:dyDescent="0.25">
      <c r="A4" s="3" t="s">
        <v>2</v>
      </c>
    </row>
    <row r="5" spans="1:7" x14ac:dyDescent="0.25">
      <c r="A5" t="s">
        <v>48</v>
      </c>
    </row>
    <row r="6" spans="1:7" x14ac:dyDescent="0.25">
      <c r="A6" s="3" t="s">
        <v>26</v>
      </c>
      <c r="B6" s="3" t="s">
        <v>3</v>
      </c>
      <c r="C6" s="3" t="s">
        <v>4</v>
      </c>
      <c r="D6" s="3" t="s">
        <v>20</v>
      </c>
      <c r="E6" s="3" t="s">
        <v>5</v>
      </c>
    </row>
    <row r="7" spans="1:7" x14ac:dyDescent="0.25">
      <c r="A7" t="s">
        <v>49</v>
      </c>
      <c r="B7" t="s">
        <v>50</v>
      </c>
      <c r="C7" t="s">
        <v>51</v>
      </c>
      <c r="D7" t="s">
        <v>29</v>
      </c>
      <c r="E7" t="s">
        <v>52</v>
      </c>
    </row>
    <row r="8" spans="1:7" x14ac:dyDescent="0.25">
      <c r="A8" s="3" t="s">
        <v>6</v>
      </c>
      <c r="B8" t="s">
        <v>53</v>
      </c>
    </row>
    <row r="9" spans="1:7" x14ac:dyDescent="0.25">
      <c r="A9" s="3" t="s">
        <v>21</v>
      </c>
      <c r="B9" t="s">
        <v>31</v>
      </c>
    </row>
    <row r="10" spans="1:7" x14ac:dyDescent="0.25">
      <c r="A10" s="3" t="s">
        <v>32</v>
      </c>
      <c r="B10">
        <v>1.0421</v>
      </c>
    </row>
    <row r="12" spans="1:7" x14ac:dyDescent="0.25">
      <c r="A12" s="3" t="s">
        <v>7</v>
      </c>
    </row>
    <row r="14" spans="1:7" x14ac:dyDescent="0.25">
      <c r="A14" s="3" t="s">
        <v>8</v>
      </c>
      <c r="B14" s="3" t="s">
        <v>9</v>
      </c>
      <c r="C14" s="3" t="s">
        <v>10</v>
      </c>
      <c r="D14" s="3" t="s">
        <v>20</v>
      </c>
      <c r="E14" s="3" t="s">
        <v>22</v>
      </c>
      <c r="F14" s="3" t="s">
        <v>23</v>
      </c>
      <c r="G14" s="3" t="s">
        <v>11</v>
      </c>
    </row>
    <row r="15" spans="1:7" x14ac:dyDescent="0.25">
      <c r="A15" t="s">
        <v>54</v>
      </c>
      <c r="B15" t="s">
        <v>93</v>
      </c>
      <c r="C15" s="2">
        <f>G15/F15</f>
        <v>1.0169849342673449</v>
      </c>
      <c r="D15" t="s">
        <v>29</v>
      </c>
      <c r="E15" t="s">
        <v>31</v>
      </c>
      <c r="F15">
        <f>B10</f>
        <v>1.0421</v>
      </c>
      <c r="G15">
        <v>1.0598000000000001</v>
      </c>
    </row>
    <row r="18" spans="1:7" x14ac:dyDescent="0.25">
      <c r="A18" s="3" t="s">
        <v>12</v>
      </c>
    </row>
    <row r="20" spans="1:7" x14ac:dyDescent="0.25">
      <c r="A20" s="3" t="s">
        <v>13</v>
      </c>
      <c r="B20" t="s">
        <v>87</v>
      </c>
      <c r="C20" t="s">
        <v>59</v>
      </c>
    </row>
    <row r="22" spans="1:7" x14ac:dyDescent="0.25">
      <c r="A22" s="3" t="s">
        <v>14</v>
      </c>
      <c r="B22" s="3" t="s">
        <v>15</v>
      </c>
      <c r="C22" s="3" t="s">
        <v>9</v>
      </c>
      <c r="D22" s="3" t="s">
        <v>16</v>
      </c>
      <c r="E22" s="3" t="s">
        <v>17</v>
      </c>
      <c r="F22" s="3" t="s">
        <v>18</v>
      </c>
      <c r="G22" s="3" t="s">
        <v>19</v>
      </c>
    </row>
    <row r="23" spans="1:7" x14ac:dyDescent="0.25">
      <c r="A23" t="str">
        <f>B20</f>
        <v>SUMERLVN</v>
      </c>
      <c r="B23" t="str">
        <f>A23&amp;"-FIXD"</f>
        <v>SUMERLVN-FIXD</v>
      </c>
      <c r="C23" t="s">
        <v>40</v>
      </c>
      <c r="D23" s="2">
        <v>5.5</v>
      </c>
      <c r="E23" t="s">
        <v>43</v>
      </c>
      <c r="F23" s="1">
        <v>42461</v>
      </c>
      <c r="G23" s="1">
        <v>43190</v>
      </c>
    </row>
    <row r="24" spans="1:7" x14ac:dyDescent="0.25">
      <c r="A24" t="str">
        <f>A23</f>
        <v>SUMERLVN</v>
      </c>
      <c r="B24" t="str">
        <f>A24&amp;"-24UC"</f>
        <v>SUMERLVN-24UC</v>
      </c>
      <c r="C24" t="s">
        <v>41</v>
      </c>
      <c r="D24">
        <v>4.41E-2</v>
      </c>
      <c r="E24" t="s">
        <v>44</v>
      </c>
      <c r="F24" s="1">
        <v>42461</v>
      </c>
      <c r="G24" s="1">
        <v>43190</v>
      </c>
    </row>
    <row r="25" spans="1:7" x14ac:dyDescent="0.25">
      <c r="A25" t="str">
        <f t="shared" ref="A25:A27" si="0">A24</f>
        <v>SUMERLVN</v>
      </c>
      <c r="B25" t="str">
        <f>A25&amp;"-CAPY"</f>
        <v>SUMERLVN-CAPY</v>
      </c>
      <c r="C25" t="s">
        <v>55</v>
      </c>
      <c r="D25">
        <v>2.98E-2</v>
      </c>
      <c r="E25" t="s">
        <v>57</v>
      </c>
      <c r="F25" s="1">
        <v>42461</v>
      </c>
      <c r="G25" s="1">
        <v>43190</v>
      </c>
    </row>
    <row r="26" spans="1:7" x14ac:dyDescent="0.25">
      <c r="A26" t="str">
        <f t="shared" si="0"/>
        <v>SUMERLVN</v>
      </c>
      <c r="B26" t="str">
        <f>A26&amp;"-PWRF"</f>
        <v>SUMERLVN-PWRF</v>
      </c>
      <c r="C26" t="s">
        <v>56</v>
      </c>
      <c r="D26">
        <v>0.29170000000000001</v>
      </c>
      <c r="E26" t="s">
        <v>58</v>
      </c>
      <c r="F26" s="1">
        <v>42461</v>
      </c>
      <c r="G26" s="1">
        <v>43190</v>
      </c>
    </row>
    <row r="27" spans="1:7" x14ac:dyDescent="0.25">
      <c r="A27" t="str">
        <f t="shared" si="0"/>
        <v>SUMERLVN</v>
      </c>
      <c r="B27" t="str">
        <f>A27&amp;"-INJT"</f>
        <v>SUMERLVN-INJT</v>
      </c>
      <c r="C27" t="s">
        <v>42</v>
      </c>
      <c r="D27">
        <v>0</v>
      </c>
      <c r="E27" t="s">
        <v>44</v>
      </c>
      <c r="F27" s="1">
        <v>42461</v>
      </c>
      <c r="G27" s="1">
        <v>43190</v>
      </c>
    </row>
    <row r="28" spans="1:7" x14ac:dyDescent="0.25">
      <c r="F28" s="1"/>
      <c r="G28" s="1"/>
    </row>
    <row r="29" spans="1:7" x14ac:dyDescent="0.25">
      <c r="A29" s="3" t="s">
        <v>13</v>
      </c>
      <c r="B29" t="s">
        <v>98</v>
      </c>
      <c r="C29" t="s">
        <v>39</v>
      </c>
    </row>
    <row r="31" spans="1:7" x14ac:dyDescent="0.25">
      <c r="A31" s="3" t="s">
        <v>14</v>
      </c>
      <c r="B31" s="3" t="s">
        <v>15</v>
      </c>
      <c r="C31" s="3" t="s">
        <v>9</v>
      </c>
      <c r="D31" s="3" t="s">
        <v>16</v>
      </c>
      <c r="E31" s="3" t="s">
        <v>17</v>
      </c>
      <c r="F31" s="3" t="s">
        <v>18</v>
      </c>
      <c r="G31" s="3" t="s">
        <v>19</v>
      </c>
    </row>
    <row r="32" spans="1:7" x14ac:dyDescent="0.25">
      <c r="A32" t="str">
        <f>B29</f>
        <v>SUMERBSN</v>
      </c>
      <c r="B32" t="str">
        <f>A32&amp;"-FIXD"</f>
        <v>SUMERBSN-FIXD</v>
      </c>
      <c r="C32" t="s">
        <v>40</v>
      </c>
      <c r="D32" s="2">
        <v>0.99</v>
      </c>
      <c r="E32" t="s">
        <v>43</v>
      </c>
      <c r="F32" s="1">
        <v>42461</v>
      </c>
      <c r="G32" s="1">
        <v>43190</v>
      </c>
    </row>
    <row r="33" spans="1:7" x14ac:dyDescent="0.25">
      <c r="A33" t="str">
        <f>A32</f>
        <v>SUMERBSN</v>
      </c>
      <c r="B33" t="str">
        <f>A33&amp;"-24UC"</f>
        <v>SUMERBSN-24UC</v>
      </c>
      <c r="C33" t="s">
        <v>41</v>
      </c>
      <c r="D33">
        <v>6.3500000000000001E-2</v>
      </c>
      <c r="E33" t="s">
        <v>44</v>
      </c>
      <c r="F33" s="1">
        <v>42461</v>
      </c>
      <c r="G33" s="1">
        <v>43190</v>
      </c>
    </row>
    <row r="34" spans="1:7" x14ac:dyDescent="0.25">
      <c r="A34" t="str">
        <f>A33</f>
        <v>SUMERBSN</v>
      </c>
      <c r="B34" t="str">
        <f>A34&amp;"-INJT"</f>
        <v>SUMERBSN-INJT</v>
      </c>
      <c r="C34" t="s">
        <v>42</v>
      </c>
      <c r="D34">
        <v>0</v>
      </c>
      <c r="E34" t="s">
        <v>44</v>
      </c>
      <c r="F34" s="1">
        <v>42461</v>
      </c>
      <c r="G34" s="1">
        <v>43190</v>
      </c>
    </row>
    <row r="35" spans="1:7" x14ac:dyDescent="0.25">
      <c r="F35" s="1"/>
      <c r="G35" s="1"/>
    </row>
    <row r="36" spans="1:7" x14ac:dyDescent="0.25">
      <c r="F36" s="1"/>
      <c r="G36" s="1"/>
    </row>
    <row r="37" spans="1:7" x14ac:dyDescent="0.25">
      <c r="A37" s="3" t="s">
        <v>13</v>
      </c>
      <c r="B37" t="s">
        <v>94</v>
      </c>
      <c r="C37" t="s">
        <v>95</v>
      </c>
    </row>
    <row r="39" spans="1:7" x14ac:dyDescent="0.25">
      <c r="A39" s="3" t="s">
        <v>14</v>
      </c>
      <c r="B39" s="3" t="s">
        <v>15</v>
      </c>
      <c r="C39" s="3" t="s">
        <v>9</v>
      </c>
      <c r="D39" s="3" t="s">
        <v>16</v>
      </c>
      <c r="E39" s="3" t="s">
        <v>17</v>
      </c>
      <c r="F39" s="3" t="s">
        <v>18</v>
      </c>
      <c r="G39" s="3" t="s">
        <v>19</v>
      </c>
    </row>
    <row r="40" spans="1:7" x14ac:dyDescent="0.25">
      <c r="A40" t="str">
        <f>B37</f>
        <v>SUMERBSH</v>
      </c>
      <c r="B40" t="str">
        <f>A40&amp;"-FIXD"</f>
        <v>SUMERBSH-FIXD</v>
      </c>
      <c r="C40" t="s">
        <v>40</v>
      </c>
      <c r="D40" s="2">
        <v>0.99</v>
      </c>
      <c r="E40" t="s">
        <v>43</v>
      </c>
      <c r="F40" s="1">
        <v>42461</v>
      </c>
      <c r="G40" s="1">
        <v>43190</v>
      </c>
    </row>
    <row r="41" spans="1:7" x14ac:dyDescent="0.25">
      <c r="A41" t="str">
        <f>B37</f>
        <v>SUMERBSH</v>
      </c>
      <c r="B41" t="str">
        <f>A41&amp;"-OFPK"</f>
        <v>SUMERBSH-OFPK</v>
      </c>
      <c r="C41" t="s">
        <v>96</v>
      </c>
      <c r="D41" s="2">
        <v>2.5499999999999998E-2</v>
      </c>
      <c r="E41" t="s">
        <v>44</v>
      </c>
      <c r="F41" s="1">
        <v>42461</v>
      </c>
      <c r="G41" s="1">
        <v>43190</v>
      </c>
    </row>
    <row r="42" spans="1:7" x14ac:dyDescent="0.25">
      <c r="A42" t="str">
        <f>B37</f>
        <v>SUMERBSH</v>
      </c>
      <c r="B42" t="str">
        <f>A42&amp;"-PEAK"</f>
        <v>SUMERBSH-PEAK</v>
      </c>
      <c r="C42" t="s">
        <v>97</v>
      </c>
      <c r="D42">
        <v>0.1255</v>
      </c>
      <c r="E42" t="s">
        <v>44</v>
      </c>
      <c r="F42" s="1">
        <v>42461</v>
      </c>
      <c r="G42" s="1">
        <v>43190</v>
      </c>
    </row>
    <row r="43" spans="1:7" x14ac:dyDescent="0.25">
      <c r="F43" s="1"/>
      <c r="G43" s="1"/>
    </row>
    <row r="44" spans="1:7" x14ac:dyDescent="0.25">
      <c r="A44" s="3" t="s">
        <v>13</v>
      </c>
      <c r="B44" t="s">
        <v>88</v>
      </c>
      <c r="C44" t="s">
        <v>45</v>
      </c>
    </row>
    <row r="46" spans="1:7" x14ac:dyDescent="0.25">
      <c r="A46" s="3" t="s">
        <v>14</v>
      </c>
      <c r="B46" s="3" t="s">
        <v>15</v>
      </c>
      <c r="C46" s="3" t="s">
        <v>9</v>
      </c>
      <c r="D46" s="3" t="s">
        <v>16</v>
      </c>
      <c r="E46" s="3" t="s">
        <v>17</v>
      </c>
      <c r="F46" s="3" t="s">
        <v>18</v>
      </c>
      <c r="G46" s="3" t="s">
        <v>19</v>
      </c>
    </row>
    <row r="47" spans="1:7" x14ac:dyDescent="0.25">
      <c r="A47" t="str">
        <f>B44</f>
        <v>SUMERRUL</v>
      </c>
      <c r="B47" t="str">
        <f>A47&amp;"-FIXD"</f>
        <v>SUMERRUL-FIXD</v>
      </c>
      <c r="C47" t="s">
        <v>40</v>
      </c>
      <c r="D47" s="2">
        <v>0.15</v>
      </c>
      <c r="E47" t="s">
        <v>43</v>
      </c>
      <c r="F47" s="1">
        <v>42461</v>
      </c>
      <c r="G47" s="1">
        <v>43190</v>
      </c>
    </row>
    <row r="48" spans="1:7" x14ac:dyDescent="0.25">
      <c r="A48" t="str">
        <f>B44</f>
        <v>SUMERRUL</v>
      </c>
      <c r="B48" t="str">
        <f>A48&amp;"-24UC"</f>
        <v>SUMERRUL-24UC</v>
      </c>
      <c r="C48" t="s">
        <v>41</v>
      </c>
      <c r="D48">
        <v>0.1018</v>
      </c>
      <c r="E48" t="s">
        <v>44</v>
      </c>
      <c r="F48" s="1">
        <v>42461</v>
      </c>
      <c r="G48" s="1">
        <v>43190</v>
      </c>
    </row>
    <row r="49" spans="1:7" x14ac:dyDescent="0.25">
      <c r="A49" t="str">
        <f>B44</f>
        <v>SUMERRUL</v>
      </c>
      <c r="B49" t="str">
        <f>A49&amp;"-INJT"</f>
        <v>SUMERRUL-INJT</v>
      </c>
      <c r="C49" t="s">
        <v>42</v>
      </c>
      <c r="D49">
        <v>0</v>
      </c>
      <c r="E49" t="s">
        <v>44</v>
      </c>
      <c r="F49" s="1">
        <v>42461</v>
      </c>
      <c r="G49" s="1">
        <v>43190</v>
      </c>
    </row>
    <row r="51" spans="1:7" x14ac:dyDescent="0.25">
      <c r="A51" s="3" t="s">
        <v>13</v>
      </c>
      <c r="B51" t="s">
        <v>89</v>
      </c>
      <c r="C51" t="s">
        <v>46</v>
      </c>
    </row>
    <row r="53" spans="1:7" x14ac:dyDescent="0.25">
      <c r="A53" s="3" t="s">
        <v>14</v>
      </c>
      <c r="B53" s="3" t="s">
        <v>15</v>
      </c>
      <c r="C53" s="3" t="s">
        <v>9</v>
      </c>
      <c r="D53" s="3" t="s">
        <v>16</v>
      </c>
      <c r="E53" s="3" t="s">
        <v>17</v>
      </c>
      <c r="F53" s="3" t="s">
        <v>18</v>
      </c>
      <c r="G53" s="3" t="s">
        <v>19</v>
      </c>
    </row>
    <row r="54" spans="1:7" x14ac:dyDescent="0.25">
      <c r="A54" t="str">
        <f>B51</f>
        <v>SUMERRUS</v>
      </c>
      <c r="B54" t="str">
        <f>A54&amp;"-FIXD"</f>
        <v>SUMERRUS-FIXD</v>
      </c>
      <c r="C54" t="s">
        <v>40</v>
      </c>
      <c r="D54" s="2">
        <v>0.99</v>
      </c>
      <c r="E54" t="s">
        <v>43</v>
      </c>
      <c r="F54" s="1">
        <v>42461</v>
      </c>
      <c r="G54" s="1">
        <v>43190</v>
      </c>
    </row>
    <row r="55" spans="1:7" x14ac:dyDescent="0.25">
      <c r="A55" t="str">
        <f>B51</f>
        <v>SUMERRUS</v>
      </c>
      <c r="B55" t="str">
        <f>A55&amp;"-24UC"</f>
        <v>SUMERRUS-24UC</v>
      </c>
      <c r="C55" t="s">
        <v>41</v>
      </c>
      <c r="D55">
        <v>6.3500000000000001E-2</v>
      </c>
      <c r="E55" t="s">
        <v>44</v>
      </c>
      <c r="F55" s="1">
        <v>42461</v>
      </c>
      <c r="G55" s="1">
        <v>43190</v>
      </c>
    </row>
    <row r="56" spans="1:7" x14ac:dyDescent="0.25">
      <c r="A56" t="str">
        <f>B51</f>
        <v>SUMERRUS</v>
      </c>
      <c r="B56" t="str">
        <f>A56&amp;"-INJT"</f>
        <v>SUMERRUS-INJT</v>
      </c>
      <c r="C56" t="s">
        <v>42</v>
      </c>
      <c r="D56">
        <v>0</v>
      </c>
      <c r="E56" t="s">
        <v>44</v>
      </c>
      <c r="F56" s="1">
        <v>42461</v>
      </c>
      <c r="G56" s="1">
        <v>43190</v>
      </c>
    </row>
  </sheetData>
  <pageMargins left="0.7" right="0.7" top="0.75" bottom="0.75" header="0.3" footer="0.3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workbookViewId="0">
      <selection activeCell="G1" sqref="G1"/>
    </sheetView>
  </sheetViews>
  <sheetFormatPr defaultRowHeight="15" x14ac:dyDescent="0.25"/>
  <cols>
    <col min="1" max="1" width="38.28515625" bestFit="1" customWidth="1"/>
    <col min="2" max="2" width="19.140625" bestFit="1" customWidth="1"/>
    <col min="3" max="3" width="37.5703125" bestFit="1" customWidth="1"/>
    <col min="4" max="4" width="15.140625" bestFit="1" customWidth="1"/>
    <col min="5" max="5" width="24" bestFit="1" customWidth="1"/>
    <col min="6" max="7" width="29.140625" customWidth="1"/>
  </cols>
  <sheetData>
    <row r="1" spans="1:7" x14ac:dyDescent="0.25">
      <c r="A1" s="3" t="s">
        <v>0</v>
      </c>
    </row>
    <row r="2" spans="1:7" x14ac:dyDescent="0.25">
      <c r="A2" s="3" t="s">
        <v>1</v>
      </c>
      <c r="B2" s="1">
        <v>42461</v>
      </c>
    </row>
    <row r="4" spans="1:7" x14ac:dyDescent="0.25">
      <c r="A4" s="3" t="s">
        <v>2</v>
      </c>
    </row>
    <row r="5" spans="1:7" x14ac:dyDescent="0.25">
      <c r="A5" t="s">
        <v>62</v>
      </c>
    </row>
    <row r="6" spans="1:7" x14ac:dyDescent="0.25">
      <c r="A6" s="3" t="s">
        <v>26</v>
      </c>
      <c r="B6" s="3" t="s">
        <v>3</v>
      </c>
      <c r="C6" s="3" t="s">
        <v>4</v>
      </c>
      <c r="D6" s="3" t="s">
        <v>20</v>
      </c>
      <c r="E6" s="3" t="s">
        <v>5</v>
      </c>
    </row>
    <row r="7" spans="1:7" x14ac:dyDescent="0.25">
      <c r="A7" t="s">
        <v>63</v>
      </c>
      <c r="B7" t="s">
        <v>64</v>
      </c>
      <c r="C7" t="s">
        <v>60</v>
      </c>
      <c r="D7" t="s">
        <v>29</v>
      </c>
      <c r="E7" t="s">
        <v>47</v>
      </c>
    </row>
    <row r="8" spans="1:7" x14ac:dyDescent="0.25">
      <c r="A8" s="3" t="s">
        <v>6</v>
      </c>
      <c r="B8" t="s">
        <v>138</v>
      </c>
    </row>
    <row r="9" spans="1:7" x14ac:dyDescent="0.25">
      <c r="A9" s="3" t="s">
        <v>21</v>
      </c>
      <c r="B9" t="s">
        <v>31</v>
      </c>
    </row>
    <row r="10" spans="1:7" x14ac:dyDescent="0.25">
      <c r="A10" s="3" t="s">
        <v>32</v>
      </c>
      <c r="B10">
        <v>1.0421</v>
      </c>
    </row>
    <row r="12" spans="1:7" x14ac:dyDescent="0.25">
      <c r="A12" s="3" t="s">
        <v>7</v>
      </c>
    </row>
    <row r="14" spans="1:7" x14ac:dyDescent="0.25">
      <c r="A14" s="3" t="s">
        <v>8</v>
      </c>
      <c r="B14" s="3" t="s">
        <v>9</v>
      </c>
      <c r="C14" s="3" t="s">
        <v>10</v>
      </c>
      <c r="D14" s="3" t="s">
        <v>20</v>
      </c>
      <c r="E14" s="3" t="s">
        <v>22</v>
      </c>
      <c r="F14" s="3" t="s">
        <v>23</v>
      </c>
      <c r="G14" s="3" t="s">
        <v>11</v>
      </c>
    </row>
    <row r="15" spans="1:7" x14ac:dyDescent="0.25">
      <c r="A15" t="s">
        <v>61</v>
      </c>
      <c r="B15" t="s">
        <v>93</v>
      </c>
      <c r="C15" s="2">
        <f>G15/F15</f>
        <v>1.0169849342673449</v>
      </c>
      <c r="D15" t="s">
        <v>29</v>
      </c>
      <c r="E15" t="s">
        <v>31</v>
      </c>
      <c r="F15">
        <v>1.0421</v>
      </c>
      <c r="G15">
        <v>1.0598000000000001</v>
      </c>
    </row>
    <row r="18" spans="1:7" x14ac:dyDescent="0.25">
      <c r="A18" s="3" t="s">
        <v>12</v>
      </c>
    </row>
    <row r="20" spans="1:7" x14ac:dyDescent="0.25">
      <c r="A20" s="3" t="s">
        <v>13</v>
      </c>
      <c r="B20" t="s">
        <v>84</v>
      </c>
      <c r="C20" t="s">
        <v>39</v>
      </c>
    </row>
    <row r="22" spans="1:7" x14ac:dyDescent="0.25">
      <c r="A22" s="3" t="s">
        <v>14</v>
      </c>
      <c r="B22" s="3" t="s">
        <v>15</v>
      </c>
      <c r="C22" s="3" t="s">
        <v>9</v>
      </c>
      <c r="D22" s="3" t="s">
        <v>16</v>
      </c>
      <c r="E22" s="3" t="s">
        <v>17</v>
      </c>
      <c r="F22" s="3" t="s">
        <v>18</v>
      </c>
      <c r="G22" s="3" t="s">
        <v>19</v>
      </c>
    </row>
    <row r="23" spans="1:7" x14ac:dyDescent="0.25">
      <c r="A23" t="str">
        <f>B20</f>
        <v>SUPINBSN</v>
      </c>
      <c r="B23" t="str">
        <f>A23&amp;"-FIXD"</f>
        <v>SUPINBSN-FIXD</v>
      </c>
      <c r="C23" t="s">
        <v>40</v>
      </c>
      <c r="D23" s="2">
        <v>0.99</v>
      </c>
      <c r="E23" t="s">
        <v>43</v>
      </c>
      <c r="F23" s="1">
        <v>42461</v>
      </c>
      <c r="G23" s="1">
        <v>43190</v>
      </c>
    </row>
    <row r="24" spans="1:7" x14ac:dyDescent="0.25">
      <c r="A24" t="str">
        <f>A23</f>
        <v>SUPINBSN</v>
      </c>
      <c r="B24" t="str">
        <f>A24&amp;"-24UC"</f>
        <v>SUPINBSN-24UC</v>
      </c>
      <c r="C24" t="s">
        <v>41</v>
      </c>
      <c r="D24">
        <v>6.3500000000000001E-2</v>
      </c>
      <c r="E24" t="s">
        <v>44</v>
      </c>
      <c r="F24" s="1">
        <v>42461</v>
      </c>
      <c r="G24" s="1">
        <v>43190</v>
      </c>
    </row>
    <row r="25" spans="1:7" x14ac:dyDescent="0.25">
      <c r="A25" t="str">
        <f>A24</f>
        <v>SUPINBSN</v>
      </c>
      <c r="B25" t="str">
        <f>A25&amp;"-INJT"</f>
        <v>SUPINBSN-INJT</v>
      </c>
      <c r="C25" t="s">
        <v>42</v>
      </c>
      <c r="D25">
        <v>0</v>
      </c>
      <c r="E25" t="s">
        <v>44</v>
      </c>
      <c r="F25" s="1">
        <v>42461</v>
      </c>
      <c r="G25" s="1">
        <v>43190</v>
      </c>
    </row>
    <row r="27" spans="1:7" x14ac:dyDescent="0.25">
      <c r="A27" s="3" t="s">
        <v>13</v>
      </c>
      <c r="B27" t="s">
        <v>99</v>
      </c>
      <c r="C27" t="s">
        <v>95</v>
      </c>
    </row>
    <row r="29" spans="1:7" x14ac:dyDescent="0.25">
      <c r="A29" s="3" t="s">
        <v>14</v>
      </c>
      <c r="B29" s="3" t="s">
        <v>15</v>
      </c>
      <c r="C29" s="3" t="s">
        <v>9</v>
      </c>
      <c r="D29" s="3" t="s">
        <v>16</v>
      </c>
      <c r="E29" s="3" t="s">
        <v>17</v>
      </c>
      <c r="F29" s="3" t="s">
        <v>18</v>
      </c>
      <c r="G29" s="3" t="s">
        <v>19</v>
      </c>
    </row>
    <row r="30" spans="1:7" x14ac:dyDescent="0.25">
      <c r="A30" t="str">
        <f>B27</f>
        <v>SUPINBSH</v>
      </c>
      <c r="B30" t="str">
        <f>A30&amp;"-FIXD"</f>
        <v>SUPINBSH-FIXD</v>
      </c>
      <c r="C30" t="s">
        <v>40</v>
      </c>
      <c r="D30" s="2">
        <v>0.99</v>
      </c>
      <c r="E30" t="s">
        <v>43</v>
      </c>
      <c r="F30" s="1">
        <v>42461</v>
      </c>
      <c r="G30" s="1">
        <v>43190</v>
      </c>
    </row>
    <row r="31" spans="1:7" x14ac:dyDescent="0.25">
      <c r="A31" t="str">
        <f>B27</f>
        <v>SUPINBSH</v>
      </c>
      <c r="B31" t="str">
        <f>A31&amp;"-OFPK"</f>
        <v>SUPINBSH-OFPK</v>
      </c>
      <c r="C31" t="s">
        <v>96</v>
      </c>
      <c r="D31" s="2">
        <v>2.5499999999999998E-2</v>
      </c>
      <c r="E31" t="s">
        <v>44</v>
      </c>
      <c r="F31" s="1">
        <v>42461</v>
      </c>
      <c r="G31" s="1">
        <v>43190</v>
      </c>
    </row>
    <row r="32" spans="1:7" x14ac:dyDescent="0.25">
      <c r="A32" t="str">
        <f>B27</f>
        <v>SUPINBSH</v>
      </c>
      <c r="B32" t="str">
        <f>A32&amp;"-PEAK"</f>
        <v>SUPINBSH-PEAK</v>
      </c>
      <c r="C32" t="s">
        <v>97</v>
      </c>
      <c r="D32">
        <v>0.1255</v>
      </c>
      <c r="E32" t="s">
        <v>44</v>
      </c>
      <c r="F32" s="1">
        <v>42461</v>
      </c>
      <c r="G32" s="1">
        <v>43190</v>
      </c>
    </row>
    <row r="34" spans="1:7" x14ac:dyDescent="0.25">
      <c r="A34" s="3" t="s">
        <v>13</v>
      </c>
      <c r="B34" t="s">
        <v>85</v>
      </c>
      <c r="C34" t="s">
        <v>45</v>
      </c>
    </row>
    <row r="36" spans="1:7" x14ac:dyDescent="0.25">
      <c r="A36" s="3" t="s">
        <v>14</v>
      </c>
      <c r="B36" s="3" t="s">
        <v>15</v>
      </c>
      <c r="C36" s="3" t="s">
        <v>9</v>
      </c>
      <c r="D36" s="3" t="s">
        <v>16</v>
      </c>
      <c r="E36" s="3" t="s">
        <v>17</v>
      </c>
      <c r="F36" s="3" t="s">
        <v>18</v>
      </c>
      <c r="G36" s="3" t="s">
        <v>19</v>
      </c>
    </row>
    <row r="37" spans="1:7" x14ac:dyDescent="0.25">
      <c r="A37" t="str">
        <f>B34</f>
        <v>SUPINRUL</v>
      </c>
      <c r="B37" t="str">
        <f>A37&amp;"-FIXD"</f>
        <v>SUPINRUL-FIXD</v>
      </c>
      <c r="C37" t="s">
        <v>40</v>
      </c>
      <c r="D37" s="2">
        <v>0.15</v>
      </c>
      <c r="E37" t="s">
        <v>43</v>
      </c>
      <c r="F37" s="1">
        <v>42461</v>
      </c>
      <c r="G37" s="1">
        <v>43190</v>
      </c>
    </row>
    <row r="38" spans="1:7" x14ac:dyDescent="0.25">
      <c r="A38" t="str">
        <f>A37</f>
        <v>SUPINRUL</v>
      </c>
      <c r="B38" t="str">
        <f>A38&amp;"-24UC"</f>
        <v>SUPINRUL-24UC</v>
      </c>
      <c r="C38" t="s">
        <v>41</v>
      </c>
      <c r="D38">
        <v>0.1018</v>
      </c>
      <c r="E38" t="s">
        <v>44</v>
      </c>
      <c r="F38" s="1">
        <v>42461</v>
      </c>
      <c r="G38" s="1">
        <v>43190</v>
      </c>
    </row>
    <row r="39" spans="1:7" x14ac:dyDescent="0.25">
      <c r="A39" t="str">
        <f>A38</f>
        <v>SUPINRUL</v>
      </c>
      <c r="B39" t="str">
        <f>A39&amp;"-INJT"</f>
        <v>SUPINRUL-INJT</v>
      </c>
      <c r="C39" t="s">
        <v>42</v>
      </c>
      <c r="D39">
        <v>0</v>
      </c>
      <c r="E39" t="s">
        <v>44</v>
      </c>
      <c r="F39" s="1">
        <v>42461</v>
      </c>
      <c r="G39" s="1">
        <v>43190</v>
      </c>
    </row>
    <row r="41" spans="1:7" x14ac:dyDescent="0.25">
      <c r="A41" s="3" t="s">
        <v>13</v>
      </c>
      <c r="B41" t="s">
        <v>86</v>
      </c>
      <c r="C41" t="s">
        <v>46</v>
      </c>
    </row>
    <row r="43" spans="1:7" x14ac:dyDescent="0.25">
      <c r="A43" s="3" t="s">
        <v>14</v>
      </c>
      <c r="B43" s="3" t="s">
        <v>15</v>
      </c>
      <c r="C43" s="3" t="s">
        <v>9</v>
      </c>
      <c r="D43" s="3" t="s">
        <v>16</v>
      </c>
      <c r="E43" s="3" t="s">
        <v>17</v>
      </c>
      <c r="F43" s="3" t="s">
        <v>18</v>
      </c>
      <c r="G43" s="3" t="s">
        <v>19</v>
      </c>
    </row>
    <row r="44" spans="1:7" x14ac:dyDescent="0.25">
      <c r="A44" t="str">
        <f>B41</f>
        <v>SUPINRUS</v>
      </c>
      <c r="B44" t="str">
        <f>A44&amp;"-FIXD"</f>
        <v>SUPINRUS-FIXD</v>
      </c>
      <c r="C44" t="s">
        <v>40</v>
      </c>
      <c r="D44" s="2">
        <v>0.99</v>
      </c>
      <c r="E44" t="s">
        <v>43</v>
      </c>
      <c r="F44" s="1">
        <v>42461</v>
      </c>
      <c r="G44" s="1">
        <v>43190</v>
      </c>
    </row>
    <row r="45" spans="1:7" x14ac:dyDescent="0.25">
      <c r="A45" t="str">
        <f>A44</f>
        <v>SUPINRUS</v>
      </c>
      <c r="B45" t="str">
        <f>A45&amp;"-24UC"</f>
        <v>SUPINRUS-24UC</v>
      </c>
      <c r="C45" t="s">
        <v>41</v>
      </c>
      <c r="D45">
        <v>6.3500000000000001E-2</v>
      </c>
      <c r="E45" t="s">
        <v>44</v>
      </c>
      <c r="F45" s="1">
        <v>42461</v>
      </c>
      <c r="G45" s="1">
        <v>43190</v>
      </c>
    </row>
    <row r="46" spans="1:7" x14ac:dyDescent="0.25">
      <c r="A46" t="str">
        <f>A45</f>
        <v>SUPINRUS</v>
      </c>
      <c r="B46" t="str">
        <f>A46&amp;"-INJT"</f>
        <v>SUPINRUS-INJT</v>
      </c>
      <c r="C46" t="s">
        <v>42</v>
      </c>
      <c r="D46">
        <v>0</v>
      </c>
      <c r="E46" t="s">
        <v>44</v>
      </c>
      <c r="F46" s="1">
        <v>42461</v>
      </c>
      <c r="G46" s="1">
        <v>43190</v>
      </c>
    </row>
  </sheetData>
  <pageMargins left="0.7" right="0.7" top="0.75" bottom="0.75" header="0.3" footer="0.3"/>
  <pageSetup paperSize="9"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workbookViewId="0">
      <selection activeCell="G1" sqref="G1"/>
    </sheetView>
  </sheetViews>
  <sheetFormatPr defaultRowHeight="15" x14ac:dyDescent="0.25"/>
  <cols>
    <col min="1" max="1" width="38.28515625" bestFit="1" customWidth="1"/>
    <col min="2" max="2" width="30.7109375" customWidth="1"/>
    <col min="3" max="3" width="30.5703125" customWidth="1"/>
    <col min="4" max="4" width="24.5703125" customWidth="1"/>
    <col min="5" max="5" width="24" bestFit="1" customWidth="1"/>
    <col min="6" max="7" width="29" customWidth="1"/>
  </cols>
  <sheetData>
    <row r="1" spans="1:5" x14ac:dyDescent="0.25">
      <c r="A1" s="3" t="s">
        <v>0</v>
      </c>
    </row>
    <row r="2" spans="1:5" x14ac:dyDescent="0.25">
      <c r="A2" s="3" t="s">
        <v>1</v>
      </c>
      <c r="B2" s="1">
        <v>42461</v>
      </c>
    </row>
    <row r="4" spans="1:5" x14ac:dyDescent="0.25">
      <c r="A4" s="6" t="s">
        <v>2</v>
      </c>
      <c r="B4" s="5"/>
      <c r="C4" s="5"/>
      <c r="D4" s="5"/>
      <c r="E4" s="5"/>
    </row>
    <row r="5" spans="1:5" x14ac:dyDescent="0.25">
      <c r="A5" s="5" t="s">
        <v>65</v>
      </c>
      <c r="B5" s="5"/>
      <c r="C5" s="5"/>
      <c r="D5" s="5"/>
      <c r="E5" s="5"/>
    </row>
    <row r="6" spans="1:5" x14ac:dyDescent="0.25">
      <c r="A6" s="6" t="s">
        <v>26</v>
      </c>
      <c r="C6" s="6" t="s">
        <v>4</v>
      </c>
      <c r="D6" s="6" t="s">
        <v>20</v>
      </c>
      <c r="E6" s="6" t="s">
        <v>5</v>
      </c>
    </row>
    <row r="7" spans="1:5" x14ac:dyDescent="0.25">
      <c r="A7" s="5" t="s">
        <v>66</v>
      </c>
      <c r="C7" s="5" t="s">
        <v>68</v>
      </c>
      <c r="D7" s="5" t="s">
        <v>29</v>
      </c>
      <c r="E7" s="5" t="s">
        <v>69</v>
      </c>
    </row>
    <row r="8" spans="1:5" x14ac:dyDescent="0.25">
      <c r="A8" s="5"/>
      <c r="B8" s="5"/>
      <c r="C8" s="5"/>
      <c r="D8" s="5"/>
      <c r="E8" s="5"/>
    </row>
    <row r="9" spans="1:5" x14ac:dyDescent="0.25">
      <c r="A9" s="5"/>
      <c r="B9" s="5"/>
      <c r="C9" s="5"/>
      <c r="D9" s="5"/>
      <c r="E9" s="5"/>
    </row>
    <row r="10" spans="1:5" x14ac:dyDescent="0.25">
      <c r="A10" s="6" t="s">
        <v>3</v>
      </c>
      <c r="B10" t="s">
        <v>67</v>
      </c>
      <c r="C10" t="s">
        <v>67</v>
      </c>
      <c r="D10" t="s">
        <v>141</v>
      </c>
      <c r="E10" s="5"/>
    </row>
    <row r="11" spans="1:5" x14ac:dyDescent="0.25">
      <c r="A11" s="6" t="s">
        <v>6</v>
      </c>
      <c r="B11" s="5" t="s">
        <v>109</v>
      </c>
      <c r="C11" s="5" t="s">
        <v>110</v>
      </c>
      <c r="D11" s="5" t="s">
        <v>111</v>
      </c>
      <c r="E11" s="5"/>
    </row>
    <row r="12" spans="1:5" x14ac:dyDescent="0.25">
      <c r="A12" s="6" t="s">
        <v>21</v>
      </c>
      <c r="B12" s="5" t="s">
        <v>31</v>
      </c>
      <c r="C12" s="5" t="s">
        <v>31</v>
      </c>
      <c r="D12" s="5" t="s">
        <v>37</v>
      </c>
      <c r="E12" s="5"/>
    </row>
    <row r="13" spans="1:5" x14ac:dyDescent="0.25">
      <c r="A13" s="6" t="s">
        <v>32</v>
      </c>
      <c r="B13" s="5">
        <v>1.0421</v>
      </c>
      <c r="C13" s="5">
        <v>1.0421</v>
      </c>
      <c r="D13" s="5">
        <v>1.0598000000000001</v>
      </c>
      <c r="E13" s="5"/>
    </row>
    <row r="15" spans="1:5" x14ac:dyDescent="0.25">
      <c r="A15" s="3" t="s">
        <v>7</v>
      </c>
    </row>
    <row r="17" spans="1:7" x14ac:dyDescent="0.25">
      <c r="A17" s="3" t="s">
        <v>8</v>
      </c>
      <c r="B17" s="3" t="s">
        <v>9</v>
      </c>
      <c r="C17" s="3" t="s">
        <v>10</v>
      </c>
      <c r="D17" s="3" t="s">
        <v>20</v>
      </c>
      <c r="E17" s="3" t="s">
        <v>22</v>
      </c>
      <c r="F17" s="3" t="s">
        <v>23</v>
      </c>
      <c r="G17" s="3" t="s">
        <v>11</v>
      </c>
    </row>
    <row r="18" spans="1:7" x14ac:dyDescent="0.25">
      <c r="A18" t="s">
        <v>70</v>
      </c>
      <c r="B18" t="s">
        <v>93</v>
      </c>
      <c r="C18" s="2">
        <f>G18/F18</f>
        <v>1.0169849342673449</v>
      </c>
      <c r="D18" t="s">
        <v>29</v>
      </c>
      <c r="E18" t="s">
        <v>31</v>
      </c>
      <c r="F18">
        <v>1.0421</v>
      </c>
      <c r="G18">
        <v>1.0598000000000001</v>
      </c>
    </row>
    <row r="19" spans="1:7" x14ac:dyDescent="0.25">
      <c r="A19" t="s">
        <v>139</v>
      </c>
      <c r="B19" t="s">
        <v>93</v>
      </c>
      <c r="C19" s="2">
        <f>G19/F19</f>
        <v>1</v>
      </c>
      <c r="D19" t="s">
        <v>29</v>
      </c>
      <c r="E19" t="s">
        <v>37</v>
      </c>
      <c r="F19">
        <v>1.0598000000000001</v>
      </c>
      <c r="G19">
        <v>1.0598000000000001</v>
      </c>
    </row>
    <row r="21" spans="1:7" x14ac:dyDescent="0.25">
      <c r="A21" s="3" t="s">
        <v>12</v>
      </c>
    </row>
    <row r="23" spans="1:7" x14ac:dyDescent="0.25">
      <c r="A23" s="3" t="s">
        <v>13</v>
      </c>
      <c r="B23" t="s">
        <v>81</v>
      </c>
      <c r="C23" t="s">
        <v>39</v>
      </c>
    </row>
    <row r="25" spans="1:7" x14ac:dyDescent="0.25">
      <c r="A25" s="3" t="s">
        <v>14</v>
      </c>
      <c r="B25" s="3" t="s">
        <v>15</v>
      </c>
      <c r="C25" s="3" t="s">
        <v>9</v>
      </c>
      <c r="D25" s="3" t="s">
        <v>16</v>
      </c>
      <c r="E25" s="3" t="s">
        <v>17</v>
      </c>
      <c r="F25" s="3" t="s">
        <v>18</v>
      </c>
      <c r="G25" s="3" t="s">
        <v>19</v>
      </c>
    </row>
    <row r="26" spans="1:7" x14ac:dyDescent="0.25">
      <c r="A26" t="str">
        <f>B23</f>
        <v>SUBCKBSN</v>
      </c>
      <c r="B26" t="str">
        <f>A26&amp;"-FIXD"</f>
        <v>SUBCKBSN-FIXD</v>
      </c>
      <c r="C26" t="s">
        <v>40</v>
      </c>
      <c r="D26" s="2">
        <v>0.99</v>
      </c>
      <c r="E26" t="s">
        <v>43</v>
      </c>
      <c r="F26" s="1">
        <v>42461</v>
      </c>
      <c r="G26" s="1">
        <v>43190</v>
      </c>
    </row>
    <row r="27" spans="1:7" x14ac:dyDescent="0.25">
      <c r="A27" t="str">
        <f>A26</f>
        <v>SUBCKBSN</v>
      </c>
      <c r="B27" t="str">
        <f>A27&amp;"-24UC"</f>
        <v>SUBCKBSN-24UC</v>
      </c>
      <c r="C27" t="s">
        <v>41</v>
      </c>
      <c r="D27">
        <v>6.3500000000000001E-2</v>
      </c>
      <c r="E27" t="s">
        <v>44</v>
      </c>
      <c r="F27" s="1">
        <v>42461</v>
      </c>
      <c r="G27" s="1">
        <v>43190</v>
      </c>
    </row>
    <row r="28" spans="1:7" x14ac:dyDescent="0.25">
      <c r="A28" t="str">
        <f>A27</f>
        <v>SUBCKBSN</v>
      </c>
      <c r="B28" t="str">
        <f>A28&amp;"-INJT"</f>
        <v>SUBCKBSN-INJT</v>
      </c>
      <c r="C28" t="s">
        <v>42</v>
      </c>
      <c r="D28">
        <v>0</v>
      </c>
      <c r="E28" t="s">
        <v>44</v>
      </c>
      <c r="F28" s="1">
        <v>42461</v>
      </c>
      <c r="G28" s="1">
        <v>43190</v>
      </c>
    </row>
    <row r="30" spans="1:7" x14ac:dyDescent="0.25">
      <c r="A30" s="3" t="s">
        <v>13</v>
      </c>
      <c r="B30" t="s">
        <v>100</v>
      </c>
      <c r="C30" t="s">
        <v>95</v>
      </c>
    </row>
    <row r="32" spans="1:7" x14ac:dyDescent="0.25">
      <c r="A32" s="3" t="s">
        <v>14</v>
      </c>
      <c r="B32" s="3" t="s">
        <v>15</v>
      </c>
      <c r="C32" s="3" t="s">
        <v>9</v>
      </c>
      <c r="D32" s="3" t="s">
        <v>16</v>
      </c>
      <c r="E32" s="3" t="s">
        <v>17</v>
      </c>
      <c r="F32" s="3" t="s">
        <v>18</v>
      </c>
      <c r="G32" s="3" t="s">
        <v>19</v>
      </c>
    </row>
    <row r="33" spans="1:7" x14ac:dyDescent="0.25">
      <c r="A33" t="str">
        <f>B30</f>
        <v>SUBCKBSH</v>
      </c>
      <c r="B33" t="str">
        <f>A33&amp;"-FIXD"</f>
        <v>SUBCKBSH-FIXD</v>
      </c>
      <c r="C33" t="s">
        <v>40</v>
      </c>
      <c r="D33" s="2">
        <v>0.99</v>
      </c>
      <c r="E33" t="s">
        <v>43</v>
      </c>
      <c r="F33" s="1">
        <v>42461</v>
      </c>
      <c r="G33" s="1">
        <v>43190</v>
      </c>
    </row>
    <row r="34" spans="1:7" x14ac:dyDescent="0.25">
      <c r="A34" t="str">
        <f>B30</f>
        <v>SUBCKBSH</v>
      </c>
      <c r="B34" t="str">
        <f>A34&amp;"-OFPK"</f>
        <v>SUBCKBSH-OFPK</v>
      </c>
      <c r="C34" t="s">
        <v>96</v>
      </c>
      <c r="D34">
        <v>2.5499999999999998E-2</v>
      </c>
      <c r="E34" t="s">
        <v>44</v>
      </c>
      <c r="F34" s="1">
        <v>42461</v>
      </c>
      <c r="G34" s="1">
        <v>43190</v>
      </c>
    </row>
    <row r="35" spans="1:7" x14ac:dyDescent="0.25">
      <c r="A35" t="str">
        <f>B30</f>
        <v>SUBCKBSH</v>
      </c>
      <c r="B35" t="str">
        <f>A35&amp;"-PEAK"</f>
        <v>SUBCKBSH-PEAK</v>
      </c>
      <c r="C35" t="s">
        <v>97</v>
      </c>
      <c r="D35">
        <v>0.1255</v>
      </c>
      <c r="E35" t="s">
        <v>44</v>
      </c>
      <c r="F35" s="1">
        <v>42461</v>
      </c>
      <c r="G35" s="1">
        <v>43190</v>
      </c>
    </row>
    <row r="37" spans="1:7" x14ac:dyDescent="0.25">
      <c r="A37" s="3" t="s">
        <v>13</v>
      </c>
      <c r="B37" t="s">
        <v>82</v>
      </c>
      <c r="C37" t="s">
        <v>45</v>
      </c>
    </row>
    <row r="39" spans="1:7" x14ac:dyDescent="0.25">
      <c r="A39" s="3" t="s">
        <v>14</v>
      </c>
      <c r="B39" s="3" t="s">
        <v>15</v>
      </c>
      <c r="C39" s="3" t="s">
        <v>9</v>
      </c>
      <c r="D39" s="3" t="s">
        <v>16</v>
      </c>
      <c r="E39" s="3" t="s">
        <v>17</v>
      </c>
      <c r="F39" s="3" t="s">
        <v>18</v>
      </c>
      <c r="G39" s="3" t="s">
        <v>19</v>
      </c>
    </row>
    <row r="40" spans="1:7" x14ac:dyDescent="0.25">
      <c r="A40" t="str">
        <f>B37</f>
        <v>SUBCKRUL</v>
      </c>
      <c r="B40" t="str">
        <f>A40&amp;"-FIXD"</f>
        <v>SUBCKRUL-FIXD</v>
      </c>
      <c r="C40" t="s">
        <v>40</v>
      </c>
      <c r="D40" s="2">
        <v>0.15</v>
      </c>
      <c r="E40" t="s">
        <v>43</v>
      </c>
      <c r="F40" s="1">
        <v>42461</v>
      </c>
      <c r="G40" s="1">
        <v>43190</v>
      </c>
    </row>
    <row r="41" spans="1:7" x14ac:dyDescent="0.25">
      <c r="A41" t="str">
        <f>A40</f>
        <v>SUBCKRUL</v>
      </c>
      <c r="B41" t="str">
        <f>A41&amp;"-24UC"</f>
        <v>SUBCKRUL-24UC</v>
      </c>
      <c r="C41" t="s">
        <v>41</v>
      </c>
      <c r="D41">
        <v>0.1018</v>
      </c>
      <c r="E41" t="s">
        <v>44</v>
      </c>
      <c r="F41" s="1">
        <v>42461</v>
      </c>
      <c r="G41" s="1">
        <v>43190</v>
      </c>
    </row>
    <row r="42" spans="1:7" x14ac:dyDescent="0.25">
      <c r="A42" t="str">
        <f>A41</f>
        <v>SUBCKRUL</v>
      </c>
      <c r="B42" t="str">
        <f>A42&amp;"-INJT"</f>
        <v>SUBCKRUL-INJT</v>
      </c>
      <c r="C42" t="s">
        <v>42</v>
      </c>
      <c r="D42">
        <v>0</v>
      </c>
      <c r="E42" t="s">
        <v>44</v>
      </c>
      <c r="F42" s="1">
        <v>42461</v>
      </c>
      <c r="G42" s="1">
        <v>43190</v>
      </c>
    </row>
    <row r="44" spans="1:7" x14ac:dyDescent="0.25">
      <c r="A44" s="3" t="s">
        <v>13</v>
      </c>
      <c r="B44" t="s">
        <v>83</v>
      </c>
      <c r="C44" t="s">
        <v>46</v>
      </c>
    </row>
    <row r="46" spans="1:7" x14ac:dyDescent="0.25">
      <c r="A46" s="3" t="s">
        <v>14</v>
      </c>
      <c r="B46" s="3" t="s">
        <v>15</v>
      </c>
      <c r="C46" s="3" t="s">
        <v>9</v>
      </c>
      <c r="D46" s="3" t="s">
        <v>16</v>
      </c>
      <c r="E46" s="3" t="s">
        <v>17</v>
      </c>
      <c r="F46" s="3" t="s">
        <v>18</v>
      </c>
      <c r="G46" s="3" t="s">
        <v>19</v>
      </c>
    </row>
    <row r="47" spans="1:7" x14ac:dyDescent="0.25">
      <c r="A47" t="str">
        <f>B44</f>
        <v>SUBCKRUS</v>
      </c>
      <c r="B47" t="str">
        <f>A47&amp;"-FIXD"</f>
        <v>SUBCKRUS-FIXD</v>
      </c>
      <c r="C47" t="s">
        <v>40</v>
      </c>
      <c r="D47" s="2">
        <v>0.99</v>
      </c>
      <c r="E47" t="s">
        <v>43</v>
      </c>
      <c r="F47" s="1">
        <v>42461</v>
      </c>
      <c r="G47" s="1">
        <v>43190</v>
      </c>
    </row>
    <row r="48" spans="1:7" x14ac:dyDescent="0.25">
      <c r="A48" t="str">
        <f>A47</f>
        <v>SUBCKRUS</v>
      </c>
      <c r="B48" t="str">
        <f>A48&amp;"-24UC"</f>
        <v>SUBCKRUS-24UC</v>
      </c>
      <c r="C48" t="s">
        <v>41</v>
      </c>
      <c r="D48">
        <v>6.3500000000000001E-2</v>
      </c>
      <c r="E48" t="s">
        <v>44</v>
      </c>
      <c r="F48" s="1">
        <v>42461</v>
      </c>
      <c r="G48" s="1">
        <v>43190</v>
      </c>
    </row>
    <row r="49" spans="1:7" x14ac:dyDescent="0.25">
      <c r="A49" t="str">
        <f>A48</f>
        <v>SUBCKRUS</v>
      </c>
      <c r="B49" t="str">
        <f>A49&amp;"-INJT"</f>
        <v>SUBCKRUS-INJT</v>
      </c>
      <c r="C49" t="s">
        <v>42</v>
      </c>
      <c r="D49">
        <v>0</v>
      </c>
      <c r="E49" t="s">
        <v>44</v>
      </c>
      <c r="F49" s="1">
        <v>42461</v>
      </c>
      <c r="G49" s="1">
        <v>43190</v>
      </c>
    </row>
  </sheetData>
  <pageMargins left="0.7" right="0.7" top="0.75" bottom="0.75" header="0.3" footer="0.3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tabSelected="1" workbookViewId="0">
      <selection activeCell="B2" sqref="B2"/>
    </sheetView>
  </sheetViews>
  <sheetFormatPr defaultRowHeight="15" x14ac:dyDescent="0.25"/>
  <cols>
    <col min="1" max="1" width="38.28515625" bestFit="1" customWidth="1"/>
    <col min="2" max="2" width="22.85546875" bestFit="1" customWidth="1"/>
    <col min="3" max="3" width="51.7109375" bestFit="1" customWidth="1"/>
    <col min="4" max="4" width="15.140625" bestFit="1" customWidth="1"/>
    <col min="5" max="5" width="24" bestFit="1" customWidth="1"/>
    <col min="6" max="7" width="29" customWidth="1"/>
  </cols>
  <sheetData>
    <row r="1" spans="1:5" x14ac:dyDescent="0.25">
      <c r="A1" s="3" t="s">
        <v>0</v>
      </c>
    </row>
    <row r="2" spans="1:5" x14ac:dyDescent="0.25">
      <c r="A2" s="3" t="s">
        <v>1</v>
      </c>
      <c r="B2" s="1">
        <v>42940</v>
      </c>
    </row>
    <row r="4" spans="1:5" x14ac:dyDescent="0.25">
      <c r="A4" s="3" t="s">
        <v>2</v>
      </c>
    </row>
    <row r="5" spans="1:5" x14ac:dyDescent="0.25">
      <c r="A5" t="s">
        <v>113</v>
      </c>
    </row>
    <row r="6" spans="1:5" x14ac:dyDescent="0.25">
      <c r="A6" s="3" t="s">
        <v>26</v>
      </c>
      <c r="B6" s="3" t="s">
        <v>3</v>
      </c>
      <c r="C6" s="3" t="s">
        <v>4</v>
      </c>
      <c r="D6" s="3" t="s">
        <v>20</v>
      </c>
      <c r="E6" s="3" t="s">
        <v>5</v>
      </c>
    </row>
    <row r="7" spans="1:5" x14ac:dyDescent="0.25">
      <c r="A7" t="s">
        <v>112</v>
      </c>
      <c r="B7" t="s">
        <v>74</v>
      </c>
      <c r="C7" t="s">
        <v>117</v>
      </c>
      <c r="D7" t="s">
        <v>33</v>
      </c>
      <c r="E7" t="s">
        <v>71</v>
      </c>
    </row>
    <row r="8" spans="1:5" x14ac:dyDescent="0.25">
      <c r="A8" s="3" t="s">
        <v>6</v>
      </c>
      <c r="B8" t="s">
        <v>132</v>
      </c>
    </row>
    <row r="9" spans="1:5" x14ac:dyDescent="0.25">
      <c r="A9" s="3" t="s">
        <v>21</v>
      </c>
      <c r="B9" t="s">
        <v>36</v>
      </c>
    </row>
    <row r="10" spans="1:5" x14ac:dyDescent="0.25">
      <c r="A10" s="3" t="s">
        <v>32</v>
      </c>
      <c r="B10">
        <v>1.028</v>
      </c>
    </row>
    <row r="12" spans="1:5" x14ac:dyDescent="0.25">
      <c r="A12" s="3" t="s">
        <v>2</v>
      </c>
    </row>
    <row r="13" spans="1:5" x14ac:dyDescent="0.25">
      <c r="A13" t="s">
        <v>102</v>
      </c>
    </row>
    <row r="14" spans="1:5" x14ac:dyDescent="0.25">
      <c r="A14" s="3" t="s">
        <v>26</v>
      </c>
      <c r="B14" s="3" t="s">
        <v>3</v>
      </c>
      <c r="C14" s="3" t="s">
        <v>4</v>
      </c>
      <c r="D14" s="3" t="s">
        <v>20</v>
      </c>
      <c r="E14" s="3" t="s">
        <v>5</v>
      </c>
    </row>
    <row r="15" spans="1:5" x14ac:dyDescent="0.25">
      <c r="A15" t="s">
        <v>112</v>
      </c>
      <c r="B15" t="s">
        <v>118</v>
      </c>
      <c r="C15" t="s">
        <v>116</v>
      </c>
      <c r="D15" t="s">
        <v>33</v>
      </c>
      <c r="E15" t="s">
        <v>71</v>
      </c>
    </row>
    <row r="16" spans="1:5" x14ac:dyDescent="0.25">
      <c r="A16" s="3" t="s">
        <v>6</v>
      </c>
      <c r="B16" t="s">
        <v>133</v>
      </c>
    </row>
    <row r="17" spans="1:5" x14ac:dyDescent="0.25">
      <c r="A17" s="3" t="s">
        <v>21</v>
      </c>
      <c r="B17" t="s">
        <v>34</v>
      </c>
    </row>
    <row r="18" spans="1:5" x14ac:dyDescent="0.25">
      <c r="A18" s="3" t="s">
        <v>32</v>
      </c>
      <c r="B18">
        <v>1.0527</v>
      </c>
    </row>
    <row r="20" spans="1:5" x14ac:dyDescent="0.25">
      <c r="A20" s="3" t="s">
        <v>2</v>
      </c>
    </row>
    <row r="21" spans="1:5" x14ac:dyDescent="0.25">
      <c r="A21" t="s">
        <v>103</v>
      </c>
    </row>
    <row r="22" spans="1:5" x14ac:dyDescent="0.25">
      <c r="A22" s="3" t="s">
        <v>26</v>
      </c>
      <c r="B22" s="3" t="s">
        <v>3</v>
      </c>
      <c r="C22" s="3" t="s">
        <v>4</v>
      </c>
      <c r="D22" s="3" t="s">
        <v>20</v>
      </c>
      <c r="E22" s="3" t="s">
        <v>5</v>
      </c>
    </row>
    <row r="23" spans="1:5" x14ac:dyDescent="0.25">
      <c r="A23" t="s">
        <v>112</v>
      </c>
      <c r="B23" t="s">
        <v>114</v>
      </c>
      <c r="C23" t="s">
        <v>107</v>
      </c>
      <c r="D23" t="s">
        <v>33</v>
      </c>
      <c r="E23" t="s">
        <v>71</v>
      </c>
    </row>
    <row r="24" spans="1:5" x14ac:dyDescent="0.25">
      <c r="A24" s="3" t="s">
        <v>6</v>
      </c>
      <c r="B24" t="s">
        <v>134</v>
      </c>
    </row>
    <row r="25" spans="1:5" x14ac:dyDescent="0.25">
      <c r="A25" s="3" t="s">
        <v>21</v>
      </c>
      <c r="B25" t="s">
        <v>36</v>
      </c>
    </row>
    <row r="26" spans="1:5" x14ac:dyDescent="0.25">
      <c r="A26" s="3" t="s">
        <v>32</v>
      </c>
      <c r="B26">
        <v>1.028</v>
      </c>
    </row>
    <row r="28" spans="1:5" x14ac:dyDescent="0.25">
      <c r="A28" s="3" t="s">
        <v>2</v>
      </c>
    </row>
    <row r="29" spans="1:5" x14ac:dyDescent="0.25">
      <c r="A29" t="s">
        <v>106</v>
      </c>
    </row>
    <row r="30" spans="1:5" x14ac:dyDescent="0.25">
      <c r="A30" s="3" t="s">
        <v>26</v>
      </c>
      <c r="B30" s="3" t="s">
        <v>3</v>
      </c>
      <c r="C30" s="3" t="s">
        <v>4</v>
      </c>
      <c r="D30" s="3" t="s">
        <v>20</v>
      </c>
      <c r="E30" s="3" t="s">
        <v>5</v>
      </c>
    </row>
    <row r="31" spans="1:5" x14ac:dyDescent="0.25">
      <c r="A31" t="s">
        <v>112</v>
      </c>
      <c r="B31" t="s">
        <v>115</v>
      </c>
      <c r="C31" t="s">
        <v>108</v>
      </c>
      <c r="D31" t="s">
        <v>33</v>
      </c>
      <c r="E31" t="s">
        <v>71</v>
      </c>
    </row>
    <row r="32" spans="1:5" x14ac:dyDescent="0.25">
      <c r="A32" s="3" t="s">
        <v>6</v>
      </c>
      <c r="B32" t="s">
        <v>135</v>
      </c>
    </row>
    <row r="33" spans="1:5" x14ac:dyDescent="0.25">
      <c r="A33" s="3" t="s">
        <v>21</v>
      </c>
      <c r="B33" t="s">
        <v>34</v>
      </c>
    </row>
    <row r="34" spans="1:5" x14ac:dyDescent="0.25">
      <c r="A34" s="3" t="s">
        <v>32</v>
      </c>
      <c r="B34">
        <v>1.0527</v>
      </c>
    </row>
    <row r="36" spans="1:5" x14ac:dyDescent="0.25">
      <c r="A36" s="3" t="s">
        <v>2</v>
      </c>
    </row>
    <row r="37" spans="1:5" x14ac:dyDescent="0.25">
      <c r="A37" t="s">
        <v>119</v>
      </c>
    </row>
    <row r="38" spans="1:5" x14ac:dyDescent="0.25">
      <c r="A38" s="3" t="s">
        <v>26</v>
      </c>
      <c r="B38" s="3" t="s">
        <v>3</v>
      </c>
      <c r="C38" s="3" t="s">
        <v>4</v>
      </c>
      <c r="D38" s="3" t="s">
        <v>20</v>
      </c>
      <c r="E38" s="3" t="s">
        <v>5</v>
      </c>
    </row>
    <row r="39" spans="1:5" x14ac:dyDescent="0.25">
      <c r="A39" t="s">
        <v>112</v>
      </c>
      <c r="B39" t="s">
        <v>120</v>
      </c>
      <c r="C39" t="s">
        <v>121</v>
      </c>
      <c r="D39" t="s">
        <v>33</v>
      </c>
      <c r="E39" t="s">
        <v>71</v>
      </c>
    </row>
    <row r="40" spans="1:5" x14ac:dyDescent="0.25">
      <c r="A40" s="3" t="s">
        <v>6</v>
      </c>
      <c r="B40" t="s">
        <v>136</v>
      </c>
    </row>
    <row r="41" spans="1:5" x14ac:dyDescent="0.25">
      <c r="A41" s="3" t="s">
        <v>21</v>
      </c>
      <c r="B41" t="s">
        <v>36</v>
      </c>
    </row>
    <row r="42" spans="1:5" x14ac:dyDescent="0.25">
      <c r="A42" s="3" t="s">
        <v>32</v>
      </c>
      <c r="B42">
        <v>1.028</v>
      </c>
    </row>
    <row r="44" spans="1:5" x14ac:dyDescent="0.25">
      <c r="A44" s="3" t="s">
        <v>2</v>
      </c>
    </row>
    <row r="45" spans="1:5" x14ac:dyDescent="0.25">
      <c r="A45" t="s">
        <v>129</v>
      </c>
    </row>
    <row r="46" spans="1:5" x14ac:dyDescent="0.25">
      <c r="A46" s="3" t="s">
        <v>26</v>
      </c>
      <c r="B46" s="3" t="s">
        <v>3</v>
      </c>
      <c r="C46" s="3" t="s">
        <v>4</v>
      </c>
      <c r="D46" s="3" t="s">
        <v>20</v>
      </c>
      <c r="E46" s="3" t="s">
        <v>5</v>
      </c>
    </row>
    <row r="47" spans="1:5" x14ac:dyDescent="0.25">
      <c r="A47" t="s">
        <v>112</v>
      </c>
      <c r="B47" t="s">
        <v>130</v>
      </c>
      <c r="C47" t="s">
        <v>131</v>
      </c>
      <c r="D47" t="s">
        <v>33</v>
      </c>
      <c r="E47" t="s">
        <v>71</v>
      </c>
    </row>
    <row r="48" spans="1:5" x14ac:dyDescent="0.25">
      <c r="A48" s="3" t="s">
        <v>6</v>
      </c>
      <c r="B48" t="s">
        <v>137</v>
      </c>
    </row>
    <row r="49" spans="1:7" x14ac:dyDescent="0.25">
      <c r="A49" s="3" t="s">
        <v>21</v>
      </c>
      <c r="B49" t="s">
        <v>35</v>
      </c>
    </row>
    <row r="50" spans="1:7" x14ac:dyDescent="0.25">
      <c r="A50" s="3" t="s">
        <v>32</v>
      </c>
      <c r="B50">
        <v>1.028</v>
      </c>
    </row>
    <row r="54" spans="1:7" x14ac:dyDescent="0.25">
      <c r="A54" s="3" t="s">
        <v>7</v>
      </c>
    </row>
    <row r="56" spans="1:7" x14ac:dyDescent="0.25">
      <c r="A56" s="3" t="s">
        <v>8</v>
      </c>
      <c r="B56" s="3" t="s">
        <v>9</v>
      </c>
      <c r="C56" s="3" t="s">
        <v>10</v>
      </c>
      <c r="D56" s="3" t="s">
        <v>20</v>
      </c>
      <c r="E56" s="3" t="s">
        <v>22</v>
      </c>
      <c r="F56" s="3" t="s">
        <v>23</v>
      </c>
      <c r="G56" s="3" t="s">
        <v>11</v>
      </c>
    </row>
    <row r="57" spans="1:7" x14ac:dyDescent="0.25">
      <c r="A57" t="s">
        <v>122</v>
      </c>
      <c r="B57" t="s">
        <v>76</v>
      </c>
      <c r="C57" s="2">
        <f>G57/F57</f>
        <v>1.0240272373540855</v>
      </c>
      <c r="D57" t="s">
        <v>33</v>
      </c>
      <c r="E57" t="s">
        <v>158</v>
      </c>
      <c r="F57">
        <f>B10</f>
        <v>1.028</v>
      </c>
      <c r="G57">
        <v>1.0527</v>
      </c>
    </row>
    <row r="58" spans="1:7" x14ac:dyDescent="0.25">
      <c r="A58" t="s">
        <v>123</v>
      </c>
      <c r="B58" t="s">
        <v>75</v>
      </c>
      <c r="C58" s="2">
        <f>G58/F58</f>
        <v>1</v>
      </c>
      <c r="D58" t="s">
        <v>33</v>
      </c>
      <c r="E58" t="s">
        <v>158</v>
      </c>
      <c r="F58">
        <f>B10</f>
        <v>1.028</v>
      </c>
      <c r="G58">
        <v>1.028</v>
      </c>
    </row>
    <row r="59" spans="1:7" x14ac:dyDescent="0.25">
      <c r="A59" t="s">
        <v>140</v>
      </c>
      <c r="B59" t="s">
        <v>76</v>
      </c>
      <c r="C59" s="2">
        <f>G59/F59</f>
        <v>1</v>
      </c>
      <c r="D59" t="s">
        <v>33</v>
      </c>
      <c r="E59" t="str">
        <f>B33</f>
        <v>VECG1</v>
      </c>
      <c r="F59">
        <f>B34</f>
        <v>1.0527</v>
      </c>
      <c r="G59">
        <v>1.0527</v>
      </c>
    </row>
    <row r="60" spans="1:7" x14ac:dyDescent="0.25">
      <c r="C60" s="2"/>
    </row>
    <row r="62" spans="1:7" x14ac:dyDescent="0.25">
      <c r="A62" s="3" t="s">
        <v>12</v>
      </c>
    </row>
    <row r="64" spans="1:7" x14ac:dyDescent="0.25">
      <c r="A64" s="3" t="s">
        <v>13</v>
      </c>
      <c r="B64" t="s">
        <v>124</v>
      </c>
      <c r="C64" t="s">
        <v>80</v>
      </c>
    </row>
    <row r="66" spans="1:7" x14ac:dyDescent="0.25">
      <c r="A66" s="3" t="s">
        <v>14</v>
      </c>
      <c r="B66" s="3" t="s">
        <v>15</v>
      </c>
      <c r="C66" s="3" t="s">
        <v>9</v>
      </c>
      <c r="D66" s="3" t="s">
        <v>16</v>
      </c>
      <c r="E66" s="3" t="s">
        <v>17</v>
      </c>
      <c r="F66" s="3" t="s">
        <v>18</v>
      </c>
      <c r="G66" s="3" t="s">
        <v>19</v>
      </c>
    </row>
    <row r="67" spans="1:7" x14ac:dyDescent="0.25">
      <c r="A67" t="str">
        <f>B64</f>
        <v>SUCMCGTX1500</v>
      </c>
      <c r="B67" t="str">
        <f>A67&amp;"-FIXD"</f>
        <v>SUCMCGTX1500-FIXD</v>
      </c>
      <c r="C67" t="s">
        <v>40</v>
      </c>
      <c r="D67">
        <f>24.5009</f>
        <v>24.500900000000001</v>
      </c>
      <c r="E67" t="s">
        <v>43</v>
      </c>
      <c r="F67" s="1">
        <v>42461</v>
      </c>
      <c r="G67" s="1">
        <v>43190</v>
      </c>
    </row>
    <row r="68" spans="1:7" x14ac:dyDescent="0.25">
      <c r="A68" t="str">
        <f>A67</f>
        <v>SUCMCGTX1500</v>
      </c>
      <c r="B68" t="str">
        <f>A68&amp;"-24UC"</f>
        <v>SUCMCGTX1500-24UC</v>
      </c>
      <c r="C68" t="s">
        <v>41</v>
      </c>
      <c r="D68" s="2">
        <f>0.007</f>
        <v>7.0000000000000001E-3</v>
      </c>
      <c r="E68" t="s">
        <v>44</v>
      </c>
      <c r="F68" s="1">
        <v>42461</v>
      </c>
      <c r="G68" s="1">
        <v>43190</v>
      </c>
    </row>
    <row r="69" spans="1:7" x14ac:dyDescent="0.25">
      <c r="A69" t="str">
        <f t="shared" ref="A69:A70" si="0">A68</f>
        <v>SUCMCGTX1500</v>
      </c>
      <c r="B69" t="str">
        <f>A69&amp;"-CAPY"</f>
        <v>SUCMCGTX1500-CAPY</v>
      </c>
      <c r="C69" t="s">
        <v>77</v>
      </c>
      <c r="D69">
        <v>1.67E-2</v>
      </c>
      <c r="E69" t="s">
        <v>57</v>
      </c>
      <c r="F69" s="1">
        <v>42461</v>
      </c>
      <c r="G69" s="1">
        <v>43190</v>
      </c>
    </row>
    <row r="70" spans="1:7" x14ac:dyDescent="0.25">
      <c r="A70" t="str">
        <f t="shared" si="0"/>
        <v>SUCMCGTX1500</v>
      </c>
      <c r="B70" t="str">
        <f>A70&amp;"-DAMD"</f>
        <v>SUCMCGTX1500-DAMD</v>
      </c>
      <c r="C70" t="s">
        <v>78</v>
      </c>
      <c r="D70">
        <v>6.4336000000000002</v>
      </c>
      <c r="E70" t="s">
        <v>79</v>
      </c>
      <c r="F70" s="1">
        <v>42461</v>
      </c>
      <c r="G70" s="1">
        <v>43190</v>
      </c>
    </row>
    <row r="74" spans="1:7" x14ac:dyDescent="0.25">
      <c r="A74" s="3" t="s">
        <v>13</v>
      </c>
      <c r="B74" t="s">
        <v>125</v>
      </c>
      <c r="C74" t="s">
        <v>72</v>
      </c>
    </row>
    <row r="76" spans="1:7" x14ac:dyDescent="0.25">
      <c r="A76" s="3" t="s">
        <v>14</v>
      </c>
      <c r="B76" s="3" t="s">
        <v>15</v>
      </c>
      <c r="C76" s="3" t="s">
        <v>9</v>
      </c>
      <c r="D76" s="3" t="s">
        <v>16</v>
      </c>
      <c r="E76" s="3" t="s">
        <v>17</v>
      </c>
      <c r="F76" s="3" t="s">
        <v>18</v>
      </c>
      <c r="G76" s="3" t="s">
        <v>19</v>
      </c>
    </row>
    <row r="77" spans="1:7" x14ac:dyDescent="0.25">
      <c r="A77" t="str">
        <f>B74</f>
        <v>SUCMCGLV15</v>
      </c>
      <c r="B77" t="str">
        <f>A77&amp;"-FIXD"</f>
        <v>SUCMCGLV15-FIXD</v>
      </c>
      <c r="C77" t="s">
        <v>40</v>
      </c>
      <c r="D77">
        <f>0.6268</f>
        <v>0.62680000000000002</v>
      </c>
      <c r="E77" t="s">
        <v>43</v>
      </c>
      <c r="F77" s="1">
        <v>42461</v>
      </c>
      <c r="G77" s="1">
        <v>43190</v>
      </c>
    </row>
    <row r="78" spans="1:7" x14ac:dyDescent="0.25">
      <c r="A78" t="str">
        <f>A77</f>
        <v>SUCMCGLV15</v>
      </c>
      <c r="B78" t="str">
        <f>A78&amp;"-24UC"</f>
        <v>SUCMCGLV15-24UC</v>
      </c>
      <c r="C78" t="s">
        <v>41</v>
      </c>
      <c r="D78">
        <f>0.0567</f>
        <v>5.67E-2</v>
      </c>
      <c r="E78" t="s">
        <v>44</v>
      </c>
      <c r="F78" s="1">
        <v>42461</v>
      </c>
      <c r="G78" s="1">
        <v>43190</v>
      </c>
    </row>
    <row r="79" spans="1:7" x14ac:dyDescent="0.25">
      <c r="F79" s="1"/>
      <c r="G79" s="1"/>
    </row>
    <row r="81" spans="1:7" x14ac:dyDescent="0.25">
      <c r="A81" s="3" t="s">
        <v>13</v>
      </c>
      <c r="B81" t="s">
        <v>126</v>
      </c>
      <c r="C81" t="s">
        <v>73</v>
      </c>
    </row>
    <row r="83" spans="1:7" x14ac:dyDescent="0.25">
      <c r="A83" s="3" t="s">
        <v>14</v>
      </c>
      <c r="B83" s="3" t="s">
        <v>15</v>
      </c>
      <c r="C83" s="3" t="s">
        <v>9</v>
      </c>
      <c r="D83" s="3" t="s">
        <v>16</v>
      </c>
      <c r="E83" s="3" t="s">
        <v>17</v>
      </c>
      <c r="F83" s="3" t="s">
        <v>18</v>
      </c>
      <c r="G83" s="3" t="s">
        <v>19</v>
      </c>
    </row>
    <row r="84" spans="1:7" x14ac:dyDescent="0.25">
      <c r="A84" t="str">
        <f>B81</f>
        <v>SUCMCGLV69</v>
      </c>
      <c r="B84" t="str">
        <f>A84&amp;"-FIXD"</f>
        <v>SUCMCGLV69-FIXD</v>
      </c>
      <c r="C84" t="s">
        <v>40</v>
      </c>
      <c r="D84">
        <f>1.5504</f>
        <v>1.5504</v>
      </c>
      <c r="E84" t="s">
        <v>43</v>
      </c>
      <c r="F84" s="1">
        <v>42461</v>
      </c>
      <c r="G84" s="1">
        <v>43190</v>
      </c>
    </row>
    <row r="85" spans="1:7" x14ac:dyDescent="0.25">
      <c r="A85" t="str">
        <f>A84</f>
        <v>SUCMCGLV69</v>
      </c>
      <c r="B85" t="str">
        <f>A85&amp;"-24UC"</f>
        <v>SUCMCGLV69-24UC</v>
      </c>
      <c r="C85" t="s">
        <v>41</v>
      </c>
      <c r="D85">
        <f>0.0393</f>
        <v>3.9300000000000002E-2</v>
      </c>
      <c r="E85" t="s">
        <v>44</v>
      </c>
      <c r="F85" s="1">
        <v>42461</v>
      </c>
      <c r="G85" s="1">
        <v>43190</v>
      </c>
    </row>
    <row r="88" spans="1:7" x14ac:dyDescent="0.25">
      <c r="A88" s="3" t="s">
        <v>13</v>
      </c>
      <c r="B88" t="s">
        <v>127</v>
      </c>
      <c r="C88" t="s">
        <v>104</v>
      </c>
    </row>
    <row r="90" spans="1:7" x14ac:dyDescent="0.25">
      <c r="A90" s="3" t="s">
        <v>14</v>
      </c>
      <c r="B90" s="3" t="s">
        <v>15</v>
      </c>
      <c r="C90" s="3" t="s">
        <v>9</v>
      </c>
      <c r="D90" s="3" t="s">
        <v>16</v>
      </c>
      <c r="E90" s="3" t="s">
        <v>17</v>
      </c>
      <c r="F90" s="3" t="s">
        <v>18</v>
      </c>
      <c r="G90" s="3" t="s">
        <v>19</v>
      </c>
    </row>
    <row r="91" spans="1:7" x14ac:dyDescent="0.25">
      <c r="A91" t="str">
        <f>B88</f>
        <v>SUCMCGLV138</v>
      </c>
      <c r="B91" t="str">
        <f>A91&amp;"-FIXD"</f>
        <v>SUCMCGLV138-FIXD</v>
      </c>
      <c r="C91" t="s">
        <v>40</v>
      </c>
      <c r="D91">
        <f>8.7851</f>
        <v>8.7850999999999999</v>
      </c>
      <c r="E91" t="s">
        <v>43</v>
      </c>
      <c r="F91" s="1">
        <v>42461</v>
      </c>
      <c r="G91" s="1">
        <v>43190</v>
      </c>
    </row>
    <row r="92" spans="1:7" x14ac:dyDescent="0.25">
      <c r="A92" t="str">
        <f>A91</f>
        <v>SUCMCGLV138</v>
      </c>
      <c r="B92" t="str">
        <f>A92&amp;"-24UC"</f>
        <v>SUCMCGLV138-24UC</v>
      </c>
      <c r="C92" t="s">
        <v>41</v>
      </c>
      <c r="D92">
        <f>0.0465</f>
        <v>4.65E-2</v>
      </c>
      <c r="E92" t="s">
        <v>44</v>
      </c>
      <c r="F92" s="1">
        <v>42461</v>
      </c>
      <c r="G92" s="1">
        <v>43190</v>
      </c>
    </row>
    <row r="93" spans="1:7" x14ac:dyDescent="0.25">
      <c r="F93" s="1"/>
      <c r="G93" s="1"/>
    </row>
    <row r="95" spans="1:7" x14ac:dyDescent="0.25">
      <c r="A95" s="3" t="s">
        <v>13</v>
      </c>
      <c r="B95" t="s">
        <v>128</v>
      </c>
      <c r="C95" t="s">
        <v>105</v>
      </c>
    </row>
    <row r="97" spans="1:7" x14ac:dyDescent="0.25">
      <c r="A97" s="3" t="s">
        <v>14</v>
      </c>
      <c r="B97" s="3" t="s">
        <v>15</v>
      </c>
      <c r="C97" s="3" t="s">
        <v>9</v>
      </c>
      <c r="D97" s="3" t="s">
        <v>16</v>
      </c>
      <c r="E97" s="3" t="s">
        <v>17</v>
      </c>
      <c r="F97" s="3" t="s">
        <v>18</v>
      </c>
      <c r="G97" s="3" t="s">
        <v>19</v>
      </c>
    </row>
    <row r="98" spans="1:7" x14ac:dyDescent="0.25">
      <c r="A98" t="str">
        <f>B95</f>
        <v>SUCMCGLV300</v>
      </c>
      <c r="B98" t="str">
        <f>A98&amp;"-FIXD"</f>
        <v>SUCMCGLV300-FIXD</v>
      </c>
      <c r="C98" t="s">
        <v>40</v>
      </c>
      <c r="D98">
        <f>12.5144</f>
        <v>12.5144</v>
      </c>
      <c r="E98" t="s">
        <v>43</v>
      </c>
      <c r="F98" s="1">
        <v>42461</v>
      </c>
      <c r="G98" s="1">
        <v>43190</v>
      </c>
    </row>
    <row r="99" spans="1:7" x14ac:dyDescent="0.25">
      <c r="A99" t="str">
        <f>A98</f>
        <v>SUCMCGLV300</v>
      </c>
      <c r="B99" t="str">
        <f>A99&amp;"-24UC"</f>
        <v>SUCMCGLV300-24UC</v>
      </c>
      <c r="C99" t="s">
        <v>41</v>
      </c>
      <c r="D99">
        <f>0.0193</f>
        <v>1.9300000000000001E-2</v>
      </c>
      <c r="E99" t="s">
        <v>44</v>
      </c>
      <c r="F99" s="1">
        <v>42461</v>
      </c>
      <c r="G99" s="1">
        <v>43190</v>
      </c>
    </row>
  </sheetData>
  <pageMargins left="0.7" right="0.7" top="0.75" bottom="0.75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C9" sqref="C9"/>
    </sheetView>
  </sheetViews>
  <sheetFormatPr defaultRowHeight="15" x14ac:dyDescent="0.25"/>
  <cols>
    <col min="1" max="1" width="38.28515625" customWidth="1"/>
    <col min="2" max="2" width="22.85546875" customWidth="1"/>
    <col min="3" max="3" width="51.7109375" customWidth="1"/>
    <col min="4" max="4" width="15.140625" customWidth="1"/>
    <col min="5" max="5" width="24" customWidth="1"/>
    <col min="6" max="7" width="29" customWidth="1"/>
  </cols>
  <sheetData>
    <row r="1" spans="1:7" x14ac:dyDescent="0.25">
      <c r="A1" s="3" t="s">
        <v>0</v>
      </c>
    </row>
    <row r="2" spans="1:7" x14ac:dyDescent="0.25">
      <c r="A2" s="3" t="s">
        <v>1</v>
      </c>
      <c r="B2" s="1">
        <v>42917</v>
      </c>
    </row>
    <row r="4" spans="1:7" x14ac:dyDescent="0.25">
      <c r="A4" s="3" t="s">
        <v>2</v>
      </c>
    </row>
    <row r="5" spans="1:7" x14ac:dyDescent="0.25">
      <c r="A5" t="s">
        <v>142</v>
      </c>
    </row>
    <row r="6" spans="1:7" x14ac:dyDescent="0.25">
      <c r="A6" s="3" t="s">
        <v>26</v>
      </c>
      <c r="B6" s="3" t="s">
        <v>3</v>
      </c>
      <c r="C6" s="3" t="s">
        <v>4</v>
      </c>
      <c r="D6" s="3" t="s">
        <v>20</v>
      </c>
      <c r="E6" s="3" t="s">
        <v>5</v>
      </c>
    </row>
    <row r="7" spans="1:7" x14ac:dyDescent="0.25">
      <c r="A7" t="s">
        <v>155</v>
      </c>
      <c r="B7" s="7" t="s">
        <v>148</v>
      </c>
      <c r="C7" t="s">
        <v>143</v>
      </c>
      <c r="D7" t="s">
        <v>33</v>
      </c>
      <c r="E7" t="s">
        <v>144</v>
      </c>
    </row>
    <row r="8" spans="1:7" x14ac:dyDescent="0.25">
      <c r="A8" s="3" t="s">
        <v>6</v>
      </c>
      <c r="B8" t="s">
        <v>145</v>
      </c>
    </row>
    <row r="9" spans="1:7" x14ac:dyDescent="0.25">
      <c r="A9" s="3" t="s">
        <v>21</v>
      </c>
      <c r="B9" t="s">
        <v>35</v>
      </c>
    </row>
    <row r="10" spans="1:7" x14ac:dyDescent="0.25">
      <c r="A10" s="3" t="s">
        <v>32</v>
      </c>
      <c r="B10">
        <v>1.028</v>
      </c>
    </row>
    <row r="14" spans="1:7" x14ac:dyDescent="0.25">
      <c r="A14" s="3" t="s">
        <v>7</v>
      </c>
    </row>
    <row r="16" spans="1:7" x14ac:dyDescent="0.25">
      <c r="A16" s="3" t="s">
        <v>8</v>
      </c>
      <c r="B16" s="3" t="s">
        <v>9</v>
      </c>
      <c r="C16" s="3" t="s">
        <v>10</v>
      </c>
      <c r="D16" s="3" t="s">
        <v>20</v>
      </c>
      <c r="E16" s="3" t="s">
        <v>22</v>
      </c>
      <c r="F16" s="3" t="s">
        <v>23</v>
      </c>
      <c r="G16" s="3" t="s">
        <v>11</v>
      </c>
    </row>
    <row r="17" spans="1:7" x14ac:dyDescent="0.25">
      <c r="A17" t="s">
        <v>156</v>
      </c>
      <c r="B17" t="s">
        <v>76</v>
      </c>
      <c r="C17" s="2">
        <f>G17/F17</f>
        <v>1.0240272373540855</v>
      </c>
      <c r="D17" t="s">
        <v>33</v>
      </c>
      <c r="E17" t="str">
        <f>B9</f>
        <v>VECG2</v>
      </c>
      <c r="F17">
        <f>B10</f>
        <v>1.028</v>
      </c>
      <c r="G17">
        <v>1.0527</v>
      </c>
    </row>
    <row r="18" spans="1:7" x14ac:dyDescent="0.25">
      <c r="A18" t="s">
        <v>157</v>
      </c>
      <c r="B18" t="s">
        <v>75</v>
      </c>
      <c r="C18" s="2">
        <f>G18/F18</f>
        <v>1</v>
      </c>
      <c r="D18" t="s">
        <v>33</v>
      </c>
      <c r="E18" t="str">
        <f>B9</f>
        <v>VECG2</v>
      </c>
      <c r="F18">
        <f>B10</f>
        <v>1.028</v>
      </c>
      <c r="G18">
        <v>1.028</v>
      </c>
    </row>
    <row r="19" spans="1:7" x14ac:dyDescent="0.25">
      <c r="C19" s="2"/>
    </row>
    <row r="21" spans="1:7" x14ac:dyDescent="0.25">
      <c r="A21" s="3" t="s">
        <v>12</v>
      </c>
    </row>
    <row r="23" spans="1:7" x14ac:dyDescent="0.25">
      <c r="A23" s="3" t="s">
        <v>13</v>
      </c>
      <c r="B23" t="s">
        <v>149</v>
      </c>
      <c r="C23" t="s">
        <v>146</v>
      </c>
    </row>
    <row r="25" spans="1:7" x14ac:dyDescent="0.25">
      <c r="A25" s="3" t="s">
        <v>14</v>
      </c>
      <c r="B25" s="3" t="s">
        <v>15</v>
      </c>
      <c r="C25" s="3" t="s">
        <v>9</v>
      </c>
      <c r="D25" s="3" t="s">
        <v>16</v>
      </c>
      <c r="E25" s="3" t="s">
        <v>17</v>
      </c>
      <c r="F25" s="3" t="s">
        <v>18</v>
      </c>
      <c r="G25" s="3" t="s">
        <v>19</v>
      </c>
    </row>
    <row r="26" spans="1:7" x14ac:dyDescent="0.25">
      <c r="A26" t="str">
        <f>B23</f>
        <v>SUADMRLU</v>
      </c>
      <c r="B26" t="str">
        <f>A26&amp;"-FIXD"</f>
        <v>SUADMRLU-FIXD</v>
      </c>
      <c r="C26" t="s">
        <v>40</v>
      </c>
      <c r="D26" s="2">
        <v>0.15</v>
      </c>
      <c r="E26" t="s">
        <v>43</v>
      </c>
      <c r="F26" s="1">
        <v>42917</v>
      </c>
      <c r="G26" s="1">
        <v>43281</v>
      </c>
    </row>
    <row r="27" spans="1:7" x14ac:dyDescent="0.25">
      <c r="A27" t="str">
        <f>A26</f>
        <v>SUADMRLU</v>
      </c>
      <c r="B27" t="str">
        <f>A27&amp;"-24UC"</f>
        <v>SUADMRLU-24UC</v>
      </c>
      <c r="C27" t="s">
        <v>41</v>
      </c>
      <c r="D27" s="2">
        <v>0.1158</v>
      </c>
      <c r="E27" t="s">
        <v>44</v>
      </c>
      <c r="F27" s="1">
        <v>42917</v>
      </c>
      <c r="G27" s="1">
        <v>43281</v>
      </c>
    </row>
    <row r="28" spans="1:7" x14ac:dyDescent="0.25">
      <c r="F28" s="1"/>
      <c r="G28" s="1"/>
    </row>
    <row r="29" spans="1:7" x14ac:dyDescent="0.25">
      <c r="F29" s="1"/>
      <c r="G29" s="1"/>
    </row>
    <row r="30" spans="1:7" x14ac:dyDescent="0.25">
      <c r="A30" s="3" t="s">
        <v>13</v>
      </c>
      <c r="B30" t="s">
        <v>150</v>
      </c>
      <c r="C30" t="s">
        <v>147</v>
      </c>
    </row>
    <row r="32" spans="1:7" x14ac:dyDescent="0.25">
      <c r="A32" s="3" t="s">
        <v>14</v>
      </c>
      <c r="B32" s="3" t="s">
        <v>15</v>
      </c>
      <c r="C32" s="3" t="s">
        <v>9</v>
      </c>
      <c r="D32" s="3" t="s">
        <v>16</v>
      </c>
      <c r="E32" s="3" t="s">
        <v>17</v>
      </c>
      <c r="F32" s="3" t="s">
        <v>18</v>
      </c>
      <c r="G32" s="3" t="s">
        <v>19</v>
      </c>
    </row>
    <row r="33" spans="1:7" x14ac:dyDescent="0.25">
      <c r="A33" t="str">
        <f>B30</f>
        <v>SUADMRSU</v>
      </c>
      <c r="B33" t="str">
        <f>A33&amp;"-FIXD"</f>
        <v>SUADMRSU-FIXD</v>
      </c>
      <c r="C33" t="s">
        <v>40</v>
      </c>
      <c r="D33" s="2">
        <v>1.1000000000000001</v>
      </c>
      <c r="E33" t="s">
        <v>43</v>
      </c>
      <c r="F33" s="1">
        <v>42917</v>
      </c>
      <c r="G33" s="1">
        <v>43281</v>
      </c>
    </row>
    <row r="34" spans="1:7" x14ac:dyDescent="0.25">
      <c r="A34" t="str">
        <f>A33</f>
        <v>SUADMRSU</v>
      </c>
      <c r="B34" t="str">
        <f>A34&amp;"-24UC"</f>
        <v>SUADMRSU-24UC</v>
      </c>
      <c r="C34" t="s">
        <v>41</v>
      </c>
      <c r="D34">
        <v>7.2499999999999995E-2</v>
      </c>
      <c r="E34" t="s">
        <v>44</v>
      </c>
      <c r="F34" s="1">
        <v>42917</v>
      </c>
      <c r="G34" s="1">
        <v>43281</v>
      </c>
    </row>
    <row r="38" spans="1:7" x14ac:dyDescent="0.25">
      <c r="A38" s="3" t="s">
        <v>13</v>
      </c>
      <c r="B38" t="s">
        <v>151</v>
      </c>
      <c r="C38" t="s">
        <v>72</v>
      </c>
    </row>
    <row r="40" spans="1:7" x14ac:dyDescent="0.25">
      <c r="A40" s="3" t="s">
        <v>14</v>
      </c>
      <c r="B40" s="3" t="s">
        <v>15</v>
      </c>
      <c r="C40" s="3" t="s">
        <v>9</v>
      </c>
      <c r="D40" s="3" t="s">
        <v>16</v>
      </c>
      <c r="E40" s="3" t="s">
        <v>17</v>
      </c>
      <c r="F40" s="3" t="s">
        <v>18</v>
      </c>
      <c r="G40" s="3" t="s">
        <v>19</v>
      </c>
    </row>
    <row r="41" spans="1:7" x14ac:dyDescent="0.25">
      <c r="A41" t="str">
        <f>B38</f>
        <v>SUADMGLV15</v>
      </c>
      <c r="B41" t="str">
        <f>A41&amp;"-FIXD"</f>
        <v>SUADMGLV15-FIXD</v>
      </c>
      <c r="C41" t="s">
        <v>40</v>
      </c>
      <c r="D41" s="2">
        <v>0.62680000000000002</v>
      </c>
      <c r="E41" t="s">
        <v>43</v>
      </c>
      <c r="F41" s="1">
        <v>42917</v>
      </c>
      <c r="G41" s="1">
        <v>43281</v>
      </c>
    </row>
    <row r="42" spans="1:7" x14ac:dyDescent="0.25">
      <c r="A42" t="str">
        <f>A41</f>
        <v>SUADMGLV15</v>
      </c>
      <c r="B42" t="str">
        <f>A42&amp;"-24UC"</f>
        <v>SUADMGLV15-24UC</v>
      </c>
      <c r="C42" t="s">
        <v>41</v>
      </c>
      <c r="D42">
        <v>5.67E-2</v>
      </c>
      <c r="E42" t="s">
        <v>44</v>
      </c>
      <c r="F42" s="1">
        <v>42917</v>
      </c>
      <c r="G42" s="1">
        <v>43281</v>
      </c>
    </row>
    <row r="43" spans="1:7" x14ac:dyDescent="0.25">
      <c r="F43" s="1"/>
      <c r="G43" s="1"/>
    </row>
    <row r="45" spans="1:7" x14ac:dyDescent="0.25">
      <c r="A45" s="3" t="s">
        <v>13</v>
      </c>
      <c r="B45" t="s">
        <v>152</v>
      </c>
      <c r="C45" t="s">
        <v>73</v>
      </c>
    </row>
    <row r="47" spans="1:7" x14ac:dyDescent="0.25">
      <c r="A47" s="3" t="s">
        <v>14</v>
      </c>
      <c r="B47" s="3" t="s">
        <v>15</v>
      </c>
      <c r="C47" s="3" t="s">
        <v>9</v>
      </c>
      <c r="D47" s="3" t="s">
        <v>16</v>
      </c>
      <c r="E47" s="3" t="s">
        <v>17</v>
      </c>
      <c r="F47" s="3" t="s">
        <v>18</v>
      </c>
      <c r="G47" s="3" t="s">
        <v>19</v>
      </c>
    </row>
    <row r="48" spans="1:7" x14ac:dyDescent="0.25">
      <c r="A48" t="str">
        <f>B45</f>
        <v>SUADMGLV69</v>
      </c>
      <c r="B48" t="str">
        <f>A48&amp;"-FIXD"</f>
        <v>SUADMGLV69-FIXD</v>
      </c>
      <c r="C48" t="s">
        <v>40</v>
      </c>
      <c r="D48">
        <f>1.5504</f>
        <v>1.5504</v>
      </c>
      <c r="E48" t="s">
        <v>43</v>
      </c>
      <c r="F48" s="1">
        <v>42917</v>
      </c>
      <c r="G48" s="1">
        <v>43281</v>
      </c>
    </row>
    <row r="49" spans="1:7" x14ac:dyDescent="0.25">
      <c r="A49" t="str">
        <f>A48</f>
        <v>SUADMGLV69</v>
      </c>
      <c r="B49" t="str">
        <f>A49&amp;"-24UC"</f>
        <v>SUADMGLV69-24UC</v>
      </c>
      <c r="C49" t="s">
        <v>41</v>
      </c>
      <c r="D49">
        <f>0.0393</f>
        <v>3.9300000000000002E-2</v>
      </c>
      <c r="E49" t="s">
        <v>44</v>
      </c>
      <c r="F49" s="1">
        <v>42917</v>
      </c>
      <c r="G49" s="1">
        <v>43281</v>
      </c>
    </row>
    <row r="52" spans="1:7" x14ac:dyDescent="0.25">
      <c r="A52" s="3" t="s">
        <v>13</v>
      </c>
      <c r="B52" t="s">
        <v>153</v>
      </c>
      <c r="C52" t="s">
        <v>104</v>
      </c>
    </row>
    <row r="54" spans="1:7" x14ac:dyDescent="0.25">
      <c r="A54" s="3" t="s">
        <v>14</v>
      </c>
      <c r="B54" s="3" t="s">
        <v>15</v>
      </c>
      <c r="C54" s="3" t="s">
        <v>9</v>
      </c>
      <c r="D54" s="3" t="s">
        <v>16</v>
      </c>
      <c r="E54" s="3" t="s">
        <v>17</v>
      </c>
      <c r="F54" s="3" t="s">
        <v>18</v>
      </c>
      <c r="G54" s="3" t="s">
        <v>19</v>
      </c>
    </row>
    <row r="55" spans="1:7" x14ac:dyDescent="0.25">
      <c r="A55" t="str">
        <f>B52</f>
        <v>SUADMGLV138</v>
      </c>
      <c r="B55" t="str">
        <f>A55&amp;"-FIXD"</f>
        <v>SUADMGLV138-FIXD</v>
      </c>
      <c r="C55" t="s">
        <v>40</v>
      </c>
      <c r="D55">
        <f>8.7851</f>
        <v>8.7850999999999999</v>
      </c>
      <c r="E55" t="s">
        <v>43</v>
      </c>
      <c r="F55" s="1">
        <v>42917</v>
      </c>
      <c r="G55" s="1">
        <v>43281</v>
      </c>
    </row>
    <row r="56" spans="1:7" x14ac:dyDescent="0.25">
      <c r="A56" t="str">
        <f>A55</f>
        <v>SUADMGLV138</v>
      </c>
      <c r="B56" t="str">
        <f>A56&amp;"-24UC"</f>
        <v>SUADMGLV138-24UC</v>
      </c>
      <c r="C56" t="s">
        <v>41</v>
      </c>
      <c r="D56">
        <f>0.0465</f>
        <v>4.65E-2</v>
      </c>
      <c r="E56" t="s">
        <v>44</v>
      </c>
      <c r="F56" s="1">
        <v>42917</v>
      </c>
      <c r="G56" s="1">
        <v>43281</v>
      </c>
    </row>
    <row r="57" spans="1:7" x14ac:dyDescent="0.25">
      <c r="F57" s="1"/>
      <c r="G57" s="1"/>
    </row>
    <row r="59" spans="1:7" x14ac:dyDescent="0.25">
      <c r="A59" s="3" t="s">
        <v>13</v>
      </c>
      <c r="B59" t="s">
        <v>154</v>
      </c>
      <c r="C59" t="s">
        <v>105</v>
      </c>
    </row>
    <row r="61" spans="1:7" x14ac:dyDescent="0.25">
      <c r="A61" s="3" t="s">
        <v>14</v>
      </c>
      <c r="B61" s="3" t="s">
        <v>15</v>
      </c>
      <c r="C61" s="3" t="s">
        <v>9</v>
      </c>
      <c r="D61" s="3" t="s">
        <v>16</v>
      </c>
      <c r="E61" s="3" t="s">
        <v>17</v>
      </c>
      <c r="F61" s="3" t="s">
        <v>18</v>
      </c>
      <c r="G61" s="3" t="s">
        <v>19</v>
      </c>
    </row>
    <row r="62" spans="1:7" x14ac:dyDescent="0.25">
      <c r="A62" t="str">
        <f>B59</f>
        <v>SUADMGLV300</v>
      </c>
      <c r="B62" t="str">
        <f>A62&amp;"-FIXD"</f>
        <v>SUADMGLV300-FIXD</v>
      </c>
      <c r="C62" t="s">
        <v>40</v>
      </c>
      <c r="D62">
        <f>12.5144</f>
        <v>12.5144</v>
      </c>
      <c r="E62" t="s">
        <v>43</v>
      </c>
      <c r="F62" s="1">
        <v>42917</v>
      </c>
      <c r="G62" s="1">
        <v>43281</v>
      </c>
    </row>
    <row r="63" spans="1:7" x14ac:dyDescent="0.25">
      <c r="A63" t="str">
        <f>A62</f>
        <v>SUADMGLV300</v>
      </c>
      <c r="B63" t="str">
        <f>A63&amp;"-24UC"</f>
        <v>SUADMGLV300-24UC</v>
      </c>
      <c r="C63" t="s">
        <v>41</v>
      </c>
      <c r="D63">
        <f>0.0193</f>
        <v>1.9300000000000001E-2</v>
      </c>
      <c r="E63" t="s">
        <v>44</v>
      </c>
      <c r="F63" s="1">
        <v>42917</v>
      </c>
      <c r="G63" s="1">
        <v>43281</v>
      </c>
    </row>
  </sheetData>
  <autoFilter ref="A1:G6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Norfolk Apartments</vt:lpstr>
      <vt:lpstr>Merchant Quarter</vt:lpstr>
      <vt:lpstr>The Pines</vt:lpstr>
      <vt:lpstr>Brickworks</vt:lpstr>
      <vt:lpstr>CMC Combined</vt:lpstr>
      <vt:lpstr>Elevate Apartments</vt:lpstr>
      <vt:lpstr>Brickworks!Print_Area</vt:lpstr>
      <vt:lpstr>'CMC Combined'!Print_Area</vt:lpstr>
      <vt:lpstr>'Merchant Quarter'!Print_Area</vt:lpstr>
      <vt:lpstr>'Norfolk Apartments'!Print_Area</vt:lpstr>
      <vt:lpstr>'The Pines'!Print_Area</vt:lpstr>
    </vt:vector>
  </TitlesOfParts>
  <Company>J Candy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CANDY</dc:creator>
  <cp:lastModifiedBy>Chase Manning</cp:lastModifiedBy>
  <cp:lastPrinted>2016-07-04T03:13:18Z</cp:lastPrinted>
  <dcterms:created xsi:type="dcterms:W3CDTF">2016-06-28T07:44:29Z</dcterms:created>
  <dcterms:modified xsi:type="dcterms:W3CDTF">2017-12-19T00:08:23Z</dcterms:modified>
</cp:coreProperties>
</file>